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0CACEEAC-FA54-4E20-83D6-32C814946A86}" xr6:coauthVersionLast="47" xr6:coauthVersionMax="47" xr10:uidLastSave="{00000000-0000-0000-0000-000000000000}"/>
  <bookViews>
    <workbookView xWindow="60" yWindow="-16320" windowWidth="29040" windowHeight="1584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15" i="1" l="1"/>
  <c r="J114" i="1"/>
  <c r="J113" i="1"/>
  <c r="J112" i="1"/>
  <c r="J111" i="1"/>
  <c r="J110" i="1"/>
  <c r="J109" i="1"/>
  <c r="H98" i="1" l="1"/>
  <c r="E18" i="1"/>
  <c r="E31" i="1"/>
  <c r="E60" i="1"/>
  <c r="E63" i="1" s="1"/>
  <c r="E17" i="1"/>
  <c r="F118" i="1"/>
  <c r="E48" i="1"/>
  <c r="E58" i="1"/>
  <c r="E19" i="1"/>
  <c r="E50" i="1"/>
  <c r="E22" i="1"/>
  <c r="D24" i="1"/>
  <c r="C24" i="1"/>
  <c r="E23" i="1"/>
  <c r="E83" i="1"/>
  <c r="E84" i="1"/>
  <c r="E85" i="1"/>
  <c r="E86" i="1"/>
  <c r="E87" i="1"/>
  <c r="E88" i="1"/>
  <c r="E82" i="1"/>
  <c r="E70" i="1"/>
  <c r="E71" i="1"/>
  <c r="E72" i="1"/>
  <c r="E73" i="1"/>
  <c r="E74" i="1"/>
  <c r="E75" i="1"/>
  <c r="E69" i="1"/>
  <c r="E76" i="1"/>
  <c r="D89" i="1"/>
  <c r="C89" i="1"/>
  <c r="D76" i="1"/>
  <c r="C76" i="1"/>
  <c r="D63" i="1"/>
  <c r="C63" i="1"/>
  <c r="E57" i="1"/>
  <c r="E59" i="1"/>
  <c r="E61" i="1"/>
  <c r="E62" i="1"/>
  <c r="E56" i="1"/>
  <c r="D50" i="1"/>
  <c r="C50" i="1"/>
  <c r="E44" i="1"/>
  <c r="E45" i="1"/>
  <c r="E46" i="1"/>
  <c r="E47" i="1"/>
  <c r="E49" i="1"/>
  <c r="E43" i="1"/>
  <c r="E37" i="1"/>
  <c r="E32" i="1"/>
  <c r="E33" i="1"/>
  <c r="E34" i="1"/>
  <c r="E35" i="1"/>
  <c r="E36" i="1"/>
  <c r="E30" i="1"/>
  <c r="D37" i="1"/>
  <c r="C37" i="1"/>
  <c r="E20" i="1"/>
  <c r="E21" i="1"/>
  <c r="I95" i="1"/>
  <c r="E118" i="1"/>
  <c r="I124" i="1"/>
  <c r="H124" i="1"/>
  <c r="G124" i="1"/>
  <c r="F124" i="1"/>
  <c r="E124" i="1"/>
  <c r="D124" i="1"/>
  <c r="I123" i="1"/>
  <c r="H123" i="1"/>
  <c r="G123" i="1"/>
  <c r="F123" i="1"/>
  <c r="E123" i="1"/>
  <c r="D123" i="1"/>
  <c r="I122" i="1"/>
  <c r="H122" i="1"/>
  <c r="G122" i="1"/>
  <c r="F122" i="1"/>
  <c r="E122" i="1"/>
  <c r="D122" i="1"/>
  <c r="I121" i="1"/>
  <c r="H121" i="1"/>
  <c r="G121" i="1"/>
  <c r="F121" i="1"/>
  <c r="E121" i="1"/>
  <c r="D121" i="1"/>
  <c r="I120" i="1"/>
  <c r="H120" i="1"/>
  <c r="G120" i="1"/>
  <c r="F120" i="1"/>
  <c r="E120" i="1"/>
  <c r="D120" i="1"/>
  <c r="I119" i="1"/>
  <c r="H119" i="1"/>
  <c r="G119" i="1"/>
  <c r="F119" i="1"/>
  <c r="E119" i="1"/>
  <c r="D119" i="1"/>
  <c r="I118" i="1"/>
  <c r="H118" i="1"/>
  <c r="G118" i="1"/>
  <c r="D118" i="1"/>
  <c r="L94" i="1"/>
  <c r="N96" i="1"/>
  <c r="C109" i="1"/>
  <c r="C110" i="1"/>
  <c r="C111" i="1"/>
  <c r="D94" i="1"/>
  <c r="F94" i="1" s="1"/>
  <c r="N94" i="1" s="1"/>
  <c r="D96" i="1"/>
  <c r="D95" i="1"/>
  <c r="C94" i="1"/>
  <c r="C96" i="1"/>
  <c r="C95" i="1"/>
  <c r="I116" i="1"/>
  <c r="H116" i="1"/>
  <c r="G116" i="1"/>
  <c r="E116" i="1"/>
  <c r="F116" i="1"/>
  <c r="D116" i="1"/>
  <c r="B112" i="1"/>
  <c r="B113" i="1"/>
  <c r="B114" i="1"/>
  <c r="E24" i="1" l="1"/>
  <c r="E89" i="1"/>
  <c r="F95" i="1"/>
  <c r="N95" i="1" s="1"/>
  <c r="F96" i="1" l="1"/>
  <c r="G94" i="1" l="1"/>
  <c r="B115" i="1"/>
  <c r="H100" i="1"/>
  <c r="H99" i="1"/>
  <c r="H97" i="1"/>
  <c r="H94" i="1"/>
  <c r="C97" i="1"/>
  <c r="C98" i="1"/>
  <c r="C99" i="1"/>
  <c r="C100" i="1"/>
  <c r="D97" i="1"/>
  <c r="F97" i="1" s="1"/>
  <c r="D98" i="1"/>
  <c r="D99" i="1"/>
  <c r="F99" i="1" s="1"/>
  <c r="D100" i="1"/>
  <c r="F100" i="1" s="1"/>
  <c r="J99" i="1" l="1"/>
  <c r="C114" i="1" s="1"/>
  <c r="J94" i="1"/>
  <c r="M94" i="1" s="1"/>
  <c r="J97" i="1"/>
  <c r="C112" i="1" s="1"/>
  <c r="L99" i="1"/>
  <c r="J100" i="1"/>
  <c r="F98" i="1"/>
  <c r="D101" i="1"/>
  <c r="C101" i="1"/>
  <c r="L97" i="1" l="1"/>
  <c r="J98" i="1"/>
  <c r="J101" i="1" s="1"/>
  <c r="C115" i="1"/>
  <c r="L100" i="1"/>
  <c r="C113" i="1" l="1"/>
  <c r="L98" i="1"/>
  <c r="L101" i="1" s="1"/>
  <c r="C116" i="1" l="1"/>
  <c r="G2" i="1" s="1"/>
</calcChain>
</file>

<file path=xl/sharedStrings.xml><?xml version="1.0" encoding="utf-8"?>
<sst xmlns="http://schemas.openxmlformats.org/spreadsheetml/2006/main" count="168" uniqueCount="90">
  <si>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</si>
  <si>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</si>
  <si>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</si>
  <si>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</si>
  <si>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</si>
  <si>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</si>
  <si>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</si>
  <si>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</si>
  <si>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</si>
  <si>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</si>
  <si>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</si>
  <si>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</si>
  <si>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</si>
  <si>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株式会社ＸＹＺ</t>
    <phoneticPr fontId="2"/>
  </si>
  <si>
    <t>ＡＢＣ株式会社</t>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</si>
  <si>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</si>
  <si>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</si>
  <si>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</si>
  <si>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</si>
  <si>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</si>
  <si>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</si>
  <si>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</si>
  <si>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</si>
  <si>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</si>
  <si>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※様式第3「（３）成果目標」の各合計人数から転記願います。</t>
    <phoneticPr fontId="2"/>
  </si>
  <si>
    <t>補助対象経費</t>
    <phoneticPr fontId="2"/>
  </si>
  <si>
    <t>※上記合計欄の緑字の金額を、様式第1「４．補助事業に要する経費」「５．補助対象経費」「６．補助金交付申請額」へ転記願います。</t>
    <rPh sb="1" eb="3">
      <t>ジョウキ</t>
    </rPh>
    <rPh sb="3" eb="5">
      <t>ゴウケイ</t>
    </rPh>
    <rPh sb="5" eb="6">
      <t>ラン</t>
    </rPh>
    <rPh sb="7" eb="9">
      <t>ミドリジ</t>
    </rPh>
    <rPh sb="10" eb="12">
      <t>キンガク</t>
    </rPh>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</si>
  <si>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</si>
  <si>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</si>
  <si>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</si>
  <si>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</si>
  <si>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</si>
  <si>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</si>
  <si>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</si>
  <si>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</si>
  <si>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</si>
  <si>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</si>
  <si>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</si>
  <si>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</si>
  <si>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</si>
  <si>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</si>
  <si>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</si>
  <si>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</si>
  <si>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</si>
  <si>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</si>
  <si>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</si>
  <si>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</si>
  <si>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</si>
  <si>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</si>
  <si>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</si>
  <si>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</si>
  <si>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</si>
  <si>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</si>
  <si>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</si>
  <si>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</si>
  <si>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</si>
  <si>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</si>
  <si>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</si>
  <si>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</si>
  <si>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</si>
  <si>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補助申請経費（人件費）（K列94行）が、補助率乗算後の補助対象経費(c)の人件費（F列94行）の金額以下になるように修正してください。</t>
    <rPh sb="0" eb="2">
      <t>ホジョ</t>
    </rPh>
    <rPh sb="2" eb="4">
      <t>シンセイ</t>
    </rPh>
    <rPh sb="4" eb="6">
      <t>ケイヒ</t>
    </rPh>
    <rPh sb="7" eb="10">
      <t>ジンケンヒ</t>
    </rPh>
    <rPh sb="13" eb="14">
      <t>レツ</t>
    </rPh>
    <rPh sb="16" eb="17">
      <t>ギョウ</t>
    </rPh>
    <rPh sb="20" eb="23">
      <t>ホジョリツ</t>
    </rPh>
    <rPh sb="23" eb="25">
      <t>ジョウザン</t>
    </rPh>
    <rPh sb="25" eb="26">
      <t>ゴ</t>
    </rPh>
    <rPh sb="27" eb="29">
      <t>ホジョ</t>
    </rPh>
    <rPh sb="29" eb="31">
      <t>タイショウ</t>
    </rPh>
    <rPh sb="31" eb="33">
      <t>ケイヒ</t>
    </rPh>
    <rPh sb="37" eb="40">
      <t>ジンケンヒ</t>
    </rPh>
    <rPh sb="42" eb="43">
      <t>レツ</t>
    </rPh>
    <rPh sb="45" eb="46">
      <t>ギョウ</t>
    </rPh>
    <rPh sb="48" eb="50">
      <t>キンガク</t>
    </rPh>
    <rPh sb="50" eb="52">
      <t>イカ</t>
    </rPh>
    <rPh sb="58" eb="60">
      <t>シュウセイ</t>
    </rPh>
    <phoneticPr fontId="2"/>
  </si>
  <si>
    <t>補助申請経費（補助員人件費）（K列96行）が、補助率乗算後の補助対象経費(c)の補助員人件費（F列96行）の金額以下になるように修正してください。</t>
    <rPh sb="0" eb="2">
      <t>ホジョ</t>
    </rPh>
    <rPh sb="2" eb="4">
      <t>シンセイ</t>
    </rPh>
    <rPh sb="4" eb="6">
      <t>ケイヒ</t>
    </rPh>
    <rPh sb="7" eb="10">
      <t>ホジョイン</t>
    </rPh>
    <rPh sb="10" eb="13">
      <t>ジンケンヒ</t>
    </rPh>
    <rPh sb="16" eb="17">
      <t>レツ</t>
    </rPh>
    <rPh sb="19" eb="20">
      <t>ギョウ</t>
    </rPh>
    <rPh sb="23" eb="26">
      <t>ホジョリツ</t>
    </rPh>
    <rPh sb="26" eb="28">
      <t>ジョウザン</t>
    </rPh>
    <rPh sb="28" eb="29">
      <t>ゴ</t>
    </rPh>
    <rPh sb="30" eb="32">
      <t>ホジョ</t>
    </rPh>
    <rPh sb="32" eb="34">
      <t>タイショウ</t>
    </rPh>
    <rPh sb="34" eb="36">
      <t>ケイヒ</t>
    </rPh>
    <rPh sb="40" eb="43">
      <t>ホジョイン</t>
    </rPh>
    <rPh sb="41" eb="44">
      <t>ジンケンヒ</t>
    </rPh>
    <rPh sb="46" eb="47">
      <t>レツ</t>
    </rPh>
    <rPh sb="48" eb="49">
      <t>レツ</t>
    </rPh>
    <rPh sb="49" eb="50">
      <t>ギョウ</t>
    </rPh>
    <rPh sb="51" eb="52">
      <t>ギョウ</t>
    </rPh>
    <rPh sb="52" eb="54">
      <t>キンガク</t>
    </rPh>
    <rPh sb="54" eb="56">
      <t>イカ</t>
    </rPh>
    <rPh sb="56" eb="58">
      <t>イカ</t>
    </rPh>
    <rPh sb="62" eb="64">
      <t>シュウセイ</t>
    </rPh>
    <rPh sb="64" eb="66">
      <t>シュウセイ</t>
    </rPh>
    <phoneticPr fontId="2"/>
  </si>
  <si>
    <t>NG6</t>
    <phoneticPr fontId="2"/>
  </si>
  <si>
    <t>NG5</t>
    <phoneticPr fontId="2"/>
  </si>
  <si>
    <t>NG7</t>
    <phoneticPr fontId="2"/>
  </si>
  <si>
    <t>補助申請経費（人件費、謝金、補助員人件費）（K列94行～96行）の合計額が、補助申請経費の合計額（Ｊ列94行～96行）と一致するように金額を修正してください。</t>
    <rPh sb="0" eb="6">
      <t>ホジョシンセイケイヒ</t>
    </rPh>
    <rPh sb="7" eb="10">
      <t>ジンケンヒ</t>
    </rPh>
    <rPh sb="11" eb="13">
      <t>シャキン</t>
    </rPh>
    <rPh sb="14" eb="20">
      <t>ホジョインジンケンヒ</t>
    </rPh>
    <rPh sb="33" eb="35">
      <t>ゴウケイ</t>
    </rPh>
    <rPh sb="35" eb="36">
      <t>ガク</t>
    </rPh>
    <rPh sb="38" eb="44">
      <t>ホジョシンセイケイヒ</t>
    </rPh>
    <rPh sb="45" eb="48">
      <t>ゴウケイガク</t>
    </rPh>
    <rPh sb="50" eb="51">
      <t>レツ</t>
    </rPh>
    <rPh sb="53" eb="54">
      <t>ギョウ</t>
    </rPh>
    <rPh sb="57" eb="58">
      <t>ギョウ</t>
    </rPh>
    <rPh sb="60" eb="62">
      <t>イッチ</t>
    </rPh>
    <rPh sb="67" eb="69">
      <t>キンガク</t>
    </rPh>
    <rPh sb="70" eb="72">
      <t>シュウセイ</t>
    </rPh>
    <phoneticPr fontId="2"/>
  </si>
  <si>
    <t>チェック(補助対象経費の１／２または７／10以内)</t>
    <phoneticPr fontId="2"/>
  </si>
  <si>
    <t>各事業者の人件費及び謝金について、事業者別の人件費及び謝金の振り分けした金額（D列～I列、109行～110行）が、事業者の補助対象経費（D列13行～89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1" eb="84">
      <t>ジンケンヒ</t>
    </rPh>
    <rPh sb="84" eb="85">
      <t>オヨ</t>
    </rPh>
    <rPh sb="86" eb="88">
      <t>シャキン</t>
    </rPh>
    <rPh sb="99" eb="100">
      <t>ジョウ</t>
    </rPh>
    <rPh sb="102" eb="103">
      <t>ガク</t>
    </rPh>
    <rPh sb="103" eb="105">
      <t>イカ</t>
    </rPh>
    <rPh sb="111" eb="113">
      <t>シュウセイ</t>
    </rPh>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</si>
  <si>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</si>
  <si>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</si>
  <si>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</si>
  <si>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</si>
  <si>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</si>
  <si>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</si>
  <si>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</si>
  <si>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</si>
  <si>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</si>
  <si>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</si>
  <si>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</si>
  <si>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</si>
  <si>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</si>
  <si>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</si>
  <si>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</si>
  <si>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</si>
  <si>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</si>
  <si>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補助金算定</t>
    <rPh sb="0" eb="5">
      <t>ホジョキンサンテイ</t>
    </rPh>
    <phoneticPr fontId="2"/>
  </si>
  <si>
    <t>補助金交付申請額</t>
    <rPh sb="0" eb="3">
      <t>ホジョキン</t>
    </rPh>
    <rPh sb="3" eb="8">
      <t>コウフシンセイガク</t>
    </rPh>
    <phoneticPr fontId="2"/>
  </si>
  <si>
    <t>補助申請経費（謝金）（K列95行）が、補助率乗算後の補助対象経費(c)の謝金（F列95行）の金額以下かつ謝金の上限額(d)（I列95行目）以下になるように修正してください。</t>
    <rPh sb="0" eb="2">
      <t>ホジョ</t>
    </rPh>
    <rPh sb="2" eb="4">
      <t>シンセイ</t>
    </rPh>
    <rPh sb="4" eb="6">
      <t>ケイヒ</t>
    </rPh>
    <rPh sb="7" eb="9">
      <t>シャキン</t>
    </rPh>
    <rPh sb="12" eb="13">
      <t>レツ</t>
    </rPh>
    <rPh sb="15" eb="16">
      <t>ギョウ</t>
    </rPh>
    <rPh sb="19" eb="22">
      <t>ホジョリツ</t>
    </rPh>
    <rPh sb="22" eb="24">
      <t>ジョウザン</t>
    </rPh>
    <rPh sb="24" eb="25">
      <t>ゴ</t>
    </rPh>
    <rPh sb="26" eb="28">
      <t>ホジョ</t>
    </rPh>
    <rPh sb="28" eb="30">
      <t>タイショウ</t>
    </rPh>
    <rPh sb="30" eb="32">
      <t>ケイヒ</t>
    </rPh>
    <rPh sb="36" eb="38">
      <t>シャキン</t>
    </rPh>
    <rPh sb="40" eb="41">
      <t>レツ</t>
    </rPh>
    <rPh sb="43" eb="44">
      <t>ギョウ</t>
    </rPh>
    <rPh sb="46" eb="48">
      <t>キンガク</t>
    </rPh>
    <rPh sb="48" eb="50">
      <t>イカ</t>
    </rPh>
    <rPh sb="52" eb="54">
      <t>シャキン</t>
    </rPh>
    <rPh sb="55" eb="58">
      <t>ジョウゲンガク</t>
    </rPh>
    <rPh sb="63" eb="64">
      <t>レツ</t>
    </rPh>
    <rPh sb="66" eb="68">
      <t>ギョウメ</t>
    </rPh>
    <rPh sb="69" eb="71">
      <t>イカ</t>
    </rPh>
    <rPh sb="77" eb="79">
      <t>シュウセイ</t>
    </rPh>
    <phoneticPr fontId="2"/>
  </si>
  <si>
    <t>各経費について、補助申請経費の合計額（C列109行～116行）と事業者別の合計額（D列～I列109行～116行）が一致するように修正してください。
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75" eb="76">
      <t>エン</t>
    </rPh>
    <rPh sb="90" eb="92">
      <t>カイショウ</t>
    </rPh>
    <rPh sb="96" eb="98">
      <t>バアイ</t>
    </rPh>
    <rPh sb="101" eb="103">
      <t>ガイトウ</t>
    </rPh>
    <rPh sb="105" eb="108">
      <t>ジギョウシャ</t>
    </rPh>
    <rPh sb="109" eb="111">
      <t>ヒモク</t>
    </rPh>
    <rPh sb="114" eb="115">
      <t>エン</t>
    </rPh>
    <phoneticPr fontId="2"/>
  </si>
  <si>
    <t>各事業者の補助員人件費、広告費、システム構築・運営費、その他諸経費、リスキリング経費について、事業者別の振り分けした金額（D列～I列、111行～115行）が、事業者の補助対象経費（D列13行～89行のうち、補助員人件費、広告費、システム構築・運営費、その他諸経費、リスキリング経費）のそれぞれに７／10を乗じた額以下になるように修正してください。</t>
    <rPh sb="103" eb="106">
      <t>ホジョイン</t>
    </rPh>
    <rPh sb="106" eb="109">
      <t>ジンケンヒ</t>
    </rPh>
    <rPh sb="110" eb="113">
      <t>コウコクヒ</t>
    </rPh>
    <rPh sb="118" eb="120">
      <t>コウチク</t>
    </rPh>
    <rPh sb="121" eb="124">
      <t>ウンエイヒ</t>
    </rPh>
    <rPh sb="127" eb="131">
      <t>タショケイヒ</t>
    </rPh>
    <rPh sb="138" eb="140">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</si>
</sst>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6">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10"/>
      <color rgb="FFFF0000"/>
      <name val="ＭＳ 明朝"/>
      <family val="1"/>
      <charset val="128"/>
    </font>
    <font>
      <sz val="10"/>
      <color rgb="FFFF0000"/>
      <name val="Yu Gothic"/>
      <family val="2"/>
      <scheme val="minor"/>
    </font>
    <font>
      <sz val="8"/>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44">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2">
    <xf numFmtId="0" fontId="0" fillId="0" borderId="0"/>
    <xf numFmtId="38" fontId="17" fillId="0" borderId="0" applyFont="0" applyFill="0" applyBorder="0" applyAlignment="0" applyProtection="0">
      <alignment vertical="center"/>
    </xf>
  </cellStyleXfs>
  <cellXfs count="131">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pplyProtection="1">
      <alignment horizontal="justify" vertical="center" wrapText="1"/>
    </xf>
    <xf numFmtId="0" fontId="1" fillId="0" borderId="13" xfId="0" applyFont="1" applyBorder="1" applyAlignment="1" applyProtection="1">
      <alignment horizontal="justify" vertical="center" wrapText="1"/>
    </xf>
    <xf numFmtId="0" fontId="6" fillId="0" borderId="0" xfId="0" applyFont="1" applyAlignment="1" applyProtection="1">
      <alignment vertical="center"/>
    </xf>
    <xf numFmtId="0" fontId="1" fillId="0" borderId="0" xfId="0" applyFont="1" applyFill="1" applyBorder="1" applyAlignment="1" applyProtection="1">
      <alignment horizontal="justify" vertical="center" wrapText="1"/>
    </xf>
    <xf numFmtId="0" fontId="3" fillId="0" borderId="0" xfId="0" applyFont="1" applyBorder="1" applyAlignment="1" applyProtection="1">
      <alignment vertic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5" fillId="0" borderId="0" xfId="0" applyFont="1" applyAlignment="1" applyProtection="1">
      <alignment vertical="center"/>
    </xf>
    <xf numFmtId="0" fontId="5" fillId="0" borderId="10" xfId="0" applyFont="1" applyBorder="1" applyAlignment="1" applyProtection="1">
      <alignment vertical="center"/>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5" xfId="0" applyFont="1" applyBorder="1" applyAlignment="1" applyProtection="1">
      <alignment vertical="center"/>
    </xf>
    <xf numFmtId="176" fontId="5" fillId="0" borderId="5" xfId="0" applyNumberFormat="1" applyFont="1" applyBorder="1" applyAlignment="1" applyProtection="1">
      <alignment horizontal="right" vertical="center"/>
    </xf>
    <xf numFmtId="56" fontId="5" fillId="0" borderId="5" xfId="0" quotePrefix="1" applyNumberFormat="1" applyFont="1" applyBorder="1" applyAlignment="1" applyProtection="1">
      <alignment horizontal="center" vertical="center"/>
    </xf>
    <xf numFmtId="176" fontId="8" fillId="0" borderId="5" xfId="0" applyNumberFormat="1" applyFont="1" applyBorder="1" applyAlignment="1" applyProtection="1">
      <alignment horizontal="right" vertical="center"/>
    </xf>
    <xf numFmtId="176" fontId="9" fillId="0" borderId="9" xfId="0" applyNumberFormat="1" applyFont="1" applyBorder="1" applyAlignment="1" applyProtection="1">
      <alignment vertical="center"/>
    </xf>
    <xf numFmtId="0" fontId="9" fillId="0" borderId="9" xfId="0" applyFont="1" applyBorder="1" applyAlignment="1" applyProtection="1">
      <alignment horizontal="center" vertical="center"/>
    </xf>
    <xf numFmtId="176" fontId="5" fillId="0" borderId="17" xfId="0" applyNumberFormat="1" applyFont="1" applyBorder="1" applyAlignment="1" applyProtection="1">
      <alignment vertical="center"/>
    </xf>
    <xf numFmtId="176" fontId="5" fillId="0" borderId="18" xfId="0" applyNumberFormat="1" applyFont="1" applyBorder="1" applyAlignment="1" applyProtection="1">
      <alignment vertical="center"/>
    </xf>
    <xf numFmtId="0" fontId="5" fillId="0" borderId="14" xfId="0" applyFont="1" applyBorder="1" applyAlignment="1" applyProtection="1">
      <alignment vertical="center"/>
    </xf>
    <xf numFmtId="0" fontId="5" fillId="0" borderId="15" xfId="0" applyFont="1" applyBorder="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3" fillId="0" borderId="0" xfId="0" applyFont="1" applyBorder="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vertical="center"/>
    </xf>
    <xf numFmtId="0" fontId="3" fillId="0" borderId="21" xfId="0" applyFont="1" applyBorder="1" applyAlignment="1" applyProtection="1">
      <alignment vertical="center"/>
    </xf>
    <xf numFmtId="0" fontId="0" fillId="0" borderId="0" xfId="0" applyFont="1" applyAlignment="1" applyProtection="1">
      <alignment vertical="center"/>
    </xf>
    <xf numFmtId="0" fontId="9" fillId="0" borderId="5" xfId="0" applyFont="1" applyBorder="1" applyAlignment="1" applyProtection="1">
      <alignment horizontal="center" vertical="center"/>
    </xf>
    <xf numFmtId="0" fontId="13" fillId="0" borderId="0" xfId="0" applyFont="1" applyAlignment="1" applyProtection="1">
      <alignment vertical="center"/>
    </xf>
    <xf numFmtId="0" fontId="5" fillId="0" borderId="13" xfId="0" applyFont="1" applyBorder="1" applyAlignment="1" applyProtection="1">
      <alignment vertical="center"/>
    </xf>
    <xf numFmtId="176" fontId="5" fillId="0" borderId="25" xfId="0" applyNumberFormat="1" applyFont="1" applyBorder="1" applyAlignment="1" applyProtection="1">
      <alignment vertical="center"/>
    </xf>
    <xf numFmtId="0" fontId="3" fillId="0" borderId="12" xfId="0" applyFont="1" applyBorder="1" applyAlignment="1" applyProtection="1">
      <alignment horizontal="center" vertical="center"/>
    </xf>
    <xf numFmtId="176" fontId="14" fillId="0" borderId="24" xfId="0" applyNumberFormat="1" applyFont="1" applyFill="1" applyBorder="1" applyAlignment="1" applyProtection="1">
      <alignment horizontal="center" vertical="center" shrinkToFit="1"/>
    </xf>
    <xf numFmtId="0" fontId="5" fillId="0" borderId="26" xfId="0" applyFont="1" applyBorder="1" applyAlignment="1" applyProtection="1">
      <alignment vertical="center" wrapText="1"/>
    </xf>
    <xf numFmtId="0" fontId="5" fillId="0" borderId="13"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3" fillId="0" borderId="0" xfId="0" applyFont="1" applyFill="1" applyAlignment="1" applyProtection="1">
      <alignment vertical="center"/>
    </xf>
    <xf numFmtId="0" fontId="5" fillId="0" borderId="6" xfId="0" applyFont="1" applyBorder="1" applyAlignment="1" applyProtection="1">
      <alignment vertical="center"/>
    </xf>
    <xf numFmtId="0" fontId="3" fillId="0" borderId="5" xfId="0" applyFont="1" applyBorder="1" applyAlignment="1" applyProtection="1">
      <alignment horizontal="center" vertical="center"/>
    </xf>
    <xf numFmtId="176" fontId="4" fillId="0" borderId="20" xfId="0" applyNumberFormat="1" applyFont="1" applyFill="1" applyBorder="1" applyAlignment="1" applyProtection="1">
      <alignment vertical="center" shrinkToFit="1"/>
    </xf>
    <xf numFmtId="38" fontId="9" fillId="0" borderId="9" xfId="1" applyFont="1" applyBorder="1" applyAlignment="1" applyProtection="1">
      <alignment horizontal="center" vertical="center"/>
    </xf>
    <xf numFmtId="176" fontId="18" fillId="0" borderId="5" xfId="0" applyNumberFormat="1" applyFont="1" applyBorder="1" applyAlignment="1" applyProtection="1">
      <alignment horizontal="right" vertical="center"/>
    </xf>
    <xf numFmtId="176" fontId="5" fillId="0" borderId="29" xfId="0" applyNumberFormat="1" applyFont="1" applyBorder="1" applyAlignment="1" applyProtection="1">
      <alignment vertical="center"/>
    </xf>
    <xf numFmtId="0" fontId="19" fillId="0" borderId="27" xfId="0" applyFont="1" applyBorder="1" applyAlignment="1" applyProtection="1">
      <alignment horizontal="center" vertical="center"/>
    </xf>
    <xf numFmtId="0" fontId="19" fillId="0" borderId="19" xfId="0" applyFont="1" applyBorder="1" applyAlignment="1" applyProtection="1">
      <alignment horizontal="center" vertical="center"/>
    </xf>
    <xf numFmtId="0" fontId="19" fillId="0" borderId="20" xfId="0" applyFont="1" applyBorder="1" applyAlignment="1" applyProtection="1">
      <alignment horizontal="center" vertical="center"/>
    </xf>
    <xf numFmtId="0" fontId="20" fillId="0" borderId="39" xfId="0" applyFont="1" applyBorder="1" applyAlignment="1" applyProtection="1">
      <alignment vertical="center"/>
    </xf>
    <xf numFmtId="0" fontId="5" fillId="0" borderId="16" xfId="0" applyFont="1" applyBorder="1" applyAlignment="1" applyProtection="1">
      <alignment horizontal="center" vertical="center" wrapText="1"/>
    </xf>
    <xf numFmtId="0" fontId="21" fillId="0" borderId="8" xfId="0" applyFont="1" applyBorder="1" applyAlignment="1" applyProtection="1">
      <alignment horizontal="center" vertical="center"/>
    </xf>
    <xf numFmtId="0" fontId="22" fillId="0" borderId="0" xfId="0" applyFont="1" applyAlignment="1" applyProtection="1">
      <alignment vertical="center"/>
    </xf>
    <xf numFmtId="0" fontId="5" fillId="0" borderId="22" xfId="0" applyFont="1" applyBorder="1" applyAlignment="1" applyProtection="1">
      <alignment vertical="center"/>
    </xf>
    <xf numFmtId="0" fontId="5" fillId="0" borderId="24" xfId="0" applyFont="1" applyBorder="1" applyAlignment="1" applyProtection="1">
      <alignment vertical="center"/>
    </xf>
    <xf numFmtId="176" fontId="4" fillId="0" borderId="5" xfId="0" applyNumberFormat="1" applyFont="1" applyFill="1" applyBorder="1" applyAlignment="1" applyProtection="1">
      <alignment vertical="center" shrinkToFit="1"/>
    </xf>
    <xf numFmtId="176" fontId="4" fillId="2" borderId="5" xfId="0" applyNumberFormat="1" applyFont="1" applyFill="1" applyBorder="1" applyAlignment="1" applyProtection="1">
      <alignment vertical="center" shrinkToFit="1"/>
    </xf>
    <xf numFmtId="0" fontId="16" fillId="0" borderId="14" xfId="0" applyFont="1" applyBorder="1" applyAlignment="1" applyProtection="1">
      <alignment vertical="center" wrapText="1"/>
    </xf>
    <xf numFmtId="0" fontId="16" fillId="0" borderId="14" xfId="0" applyFont="1" applyBorder="1" applyAlignment="1" applyProtection="1">
      <alignment vertical="center"/>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176" fontId="23" fillId="4" borderId="5" xfId="0" applyNumberFormat="1" applyFont="1" applyFill="1" applyBorder="1" applyAlignment="1" applyProtection="1">
      <alignment vertical="center" shrinkToFit="1"/>
      <protection locked="0"/>
    </xf>
    <xf numFmtId="176" fontId="23" fillId="5" borderId="22" xfId="0" applyNumberFormat="1" applyFont="1" applyFill="1" applyBorder="1" applyAlignment="1" applyProtection="1">
      <alignment vertical="center"/>
      <protection locked="0"/>
    </xf>
    <xf numFmtId="176" fontId="23" fillId="4" borderId="27" xfId="0" applyNumberFormat="1" applyFont="1" applyFill="1" applyBorder="1" applyAlignment="1" applyProtection="1">
      <alignment vertical="center" shrinkToFit="1"/>
      <protection locked="0"/>
    </xf>
    <xf numFmtId="176" fontId="23" fillId="5" borderId="27" xfId="0" applyNumberFormat="1" applyFont="1" applyFill="1" applyBorder="1" applyAlignment="1" applyProtection="1">
      <alignment vertical="center" shrinkToFit="1"/>
      <protection locked="0"/>
    </xf>
    <xf numFmtId="176" fontId="23" fillId="4" borderId="19" xfId="0" applyNumberFormat="1" applyFont="1" applyFill="1" applyBorder="1" applyAlignment="1" applyProtection="1">
      <alignment vertical="center" shrinkToFit="1"/>
      <protection locked="0"/>
    </xf>
    <xf numFmtId="176" fontId="23" fillId="4" borderId="20" xfId="0" applyNumberFormat="1" applyFont="1" applyFill="1" applyBorder="1" applyAlignment="1" applyProtection="1">
      <alignment vertical="center" shrinkToFit="1"/>
      <protection locked="0"/>
    </xf>
    <xf numFmtId="176" fontId="5" fillId="0" borderId="5" xfId="0" applyNumberFormat="1" applyFont="1" applyBorder="1" applyAlignment="1">
      <alignment horizontal="right" vertical="center"/>
    </xf>
    <xf numFmtId="0" fontId="3" fillId="0" borderId="27" xfId="0" applyFont="1" applyBorder="1" applyAlignment="1">
      <alignment horizontal="center" vertical="center"/>
    </xf>
    <xf numFmtId="0" fontId="3" fillId="0" borderId="19" xfId="0" applyFont="1" applyBorder="1" applyAlignment="1">
      <alignment horizontal="center" vertical="center"/>
    </xf>
    <xf numFmtId="0" fontId="3" fillId="0" borderId="28" xfId="0" applyFont="1" applyBorder="1" applyAlignment="1">
      <alignment horizontal="center" vertical="center"/>
    </xf>
    <xf numFmtId="0" fontId="5" fillId="0" borderId="6"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5" fillId="0" borderId="6"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8" xfId="0" applyFont="1" applyBorder="1" applyAlignment="1" applyProtection="1">
      <alignment horizontal="left" vertical="center"/>
    </xf>
    <xf numFmtId="0" fontId="5" fillId="0" borderId="40"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42"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25" xfId="0" applyFont="1" applyBorder="1" applyAlignment="1" applyProtection="1">
      <alignment horizontal="center" vertical="center"/>
    </xf>
    <xf numFmtId="0" fontId="5" fillId="0" borderId="43" xfId="0" applyFont="1" applyBorder="1" applyAlignment="1" applyProtection="1">
      <alignment horizontal="center" vertical="center"/>
    </xf>
    <xf numFmtId="0" fontId="5" fillId="0" borderId="33" xfId="0" applyFont="1" applyBorder="1" applyAlignment="1">
      <alignment horizontal="left" vertical="center" wrapText="1"/>
    </xf>
    <xf numFmtId="0" fontId="5" fillId="0" borderId="34" xfId="0" applyFont="1" applyBorder="1" applyAlignment="1">
      <alignment horizontal="left" vertical="center" wrapText="1"/>
    </xf>
    <xf numFmtId="0" fontId="5" fillId="0" borderId="30" xfId="0" applyFont="1" applyBorder="1" applyAlignment="1">
      <alignment horizontal="left" vertical="center" wrapText="1"/>
    </xf>
    <xf numFmtId="0" fontId="5" fillId="0" borderId="35"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176" fontId="5" fillId="0" borderId="22" xfId="0" applyNumberFormat="1" applyFont="1" applyBorder="1" applyAlignment="1" applyProtection="1">
      <alignment horizontal="right" vertical="center"/>
    </xf>
    <xf numFmtId="0" fontId="0" fillId="0" borderId="23" xfId="0" applyBorder="1" applyAlignment="1" applyProtection="1">
      <alignment horizontal="right" vertical="center"/>
    </xf>
    <xf numFmtId="0" fontId="0" fillId="0" borderId="24" xfId="0" applyBorder="1" applyAlignment="1" applyProtection="1">
      <alignment horizontal="right" vertical="center"/>
    </xf>
    <xf numFmtId="0" fontId="5" fillId="0" borderId="33"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6"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15" fillId="0" borderId="6" xfId="0" applyFont="1" applyBorder="1" applyAlignment="1" applyProtection="1">
      <alignment horizontal="left" vertical="center"/>
    </xf>
    <xf numFmtId="0" fontId="15" fillId="0" borderId="7" xfId="0" applyFont="1" applyBorder="1" applyAlignment="1" applyProtection="1">
      <alignment horizontal="left" vertical="center"/>
    </xf>
    <xf numFmtId="0" fontId="15" fillId="0" borderId="8" xfId="0" applyFont="1" applyBorder="1" applyAlignment="1" applyProtection="1">
      <alignment horizontal="left" vertical="center"/>
    </xf>
    <xf numFmtId="0" fontId="0" fillId="0" borderId="8" xfId="0" applyBorder="1" applyAlignment="1" applyProtection="1">
      <alignment horizontal="center" vertical="center"/>
    </xf>
    <xf numFmtId="176" fontId="5" fillId="0" borderId="6" xfId="0" applyNumberFormat="1" applyFont="1" applyBorder="1" applyAlignment="1" applyProtection="1">
      <alignment horizontal="right" vertical="center"/>
    </xf>
    <xf numFmtId="0" fontId="0" fillId="0" borderId="8" xfId="0" applyBorder="1" applyAlignment="1" applyProtection="1">
      <alignment horizontal="right" vertical="center"/>
    </xf>
    <xf numFmtId="177" fontId="5" fillId="0" borderId="22" xfId="0" quotePrefix="1" applyNumberFormat="1" applyFont="1" applyBorder="1" applyAlignment="1" applyProtection="1">
      <alignment horizontal="right" vertical="center"/>
    </xf>
    <xf numFmtId="177" fontId="0" fillId="0" borderId="23" xfId="0" applyNumberFormat="1" applyBorder="1" applyAlignment="1" applyProtection="1">
      <alignment horizontal="right" vertical="center"/>
    </xf>
    <xf numFmtId="177" fontId="0" fillId="0" borderId="24" xfId="0" applyNumberFormat="1" applyBorder="1" applyAlignment="1" applyProtection="1">
      <alignment horizontal="right" vertical="center"/>
    </xf>
    <xf numFmtId="0" fontId="4" fillId="3" borderId="6" xfId="0" applyFont="1" applyFill="1" applyBorder="1" applyAlignment="1" applyProtection="1">
      <alignment vertical="center" wrapText="1"/>
    </xf>
    <xf numFmtId="0" fontId="3" fillId="0" borderId="7" xfId="0" applyFont="1" applyBorder="1" applyAlignment="1" applyProtection="1">
      <alignment vertical="center" wrapText="1"/>
    </xf>
    <xf numFmtId="0" fontId="3" fillId="0" borderId="8" xfId="0" applyFont="1" applyBorder="1" applyAlignment="1" applyProtection="1">
      <alignment vertical="center"/>
    </xf>
    <xf numFmtId="0" fontId="3" fillId="0" borderId="3"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23" fillId="3" borderId="6" xfId="0" applyFont="1" applyFill="1" applyBorder="1" applyAlignment="1" applyProtection="1">
      <alignment vertical="center" wrapText="1"/>
    </xf>
    <xf numFmtId="0" fontId="24" fillId="0" borderId="7" xfId="0" applyFont="1" applyBorder="1" applyAlignment="1" applyProtection="1">
      <alignment vertical="center" wrapText="1"/>
    </xf>
    <xf numFmtId="0" fontId="24" fillId="0" borderId="8" xfId="0" applyFont="1" applyBorder="1" applyAlignment="1" applyProtection="1">
      <alignment vertical="center"/>
    </xf>
    <xf numFmtId="0" fontId="25" fillId="0" borderId="37" xfId="0" applyFont="1" applyBorder="1" applyAlignment="1">
      <alignment horizontal="left" vertical="center" wrapText="1"/>
    </xf>
    <xf numFmtId="0" fontId="25" fillId="0" borderId="38" xfId="0" applyFont="1" applyBorder="1" applyAlignment="1">
      <alignment horizontal="left" vertical="center" wrapText="1"/>
    </xf>
    <xf numFmtId="0" fontId="25" fillId="0" borderId="32" xfId="0" applyFont="1" applyBorder="1" applyAlignment="1">
      <alignment horizontal="left" vertical="center" wrapText="1"/>
    </xf>
  </cellXfs>
  <cellStyles count="2">
    <cellStyle name="桁区切り" xfId="1" builtinId="6"/>
    <cellStyle name="標準" xfId="0" builtinId="0"/>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strike val="0"/>
        <color rgb="FFFF0000"/>
      </font>
      <fill>
        <patternFill>
          <bgColor theme="5" tint="0.59996337778862885"/>
        </patternFill>
      </fill>
    </dxf>
    <dxf>
      <font>
        <b/>
        <i val="0"/>
        <color theme="9" tint="-0.24994659260841701"/>
      </font>
      <fill>
        <patternFill>
          <bgColor theme="9" tint="0.79998168889431442"/>
        </patternFill>
      </fill>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792443</xdr:colOff>
      <xdr:row>6</xdr:row>
      <xdr:rowOff>25587</xdr:rowOff>
    </xdr:from>
    <xdr:to>
      <xdr:col>5</xdr:col>
      <xdr:colOff>145676</xdr:colOff>
      <xdr:row>9</xdr:row>
      <xdr:rowOff>25587</xdr:rowOff>
    </xdr:to>
    <xdr:sp macro="" textlink="">
      <xdr:nvSpPr>
        <xdr:cNvPr id="4" name="吹き出し: 角を丸めた四角形 3">
          <a:extLst>
            <a:ext uri="{FF2B5EF4-FFF2-40B4-BE49-F238E27FC236}">
              <a16:creationId xmlns:a16="http://schemas.microsoft.com/office/drawing/2014/main" id="{5748C39A-C24E-45CE-8B13-2E1A9516423E}"/>
            </a:ext>
          </a:extLst>
        </xdr:cNvPr>
        <xdr:cNvSpPr/>
      </xdr:nvSpPr>
      <xdr:spPr>
        <a:xfrm>
          <a:off x="4467972" y="1437528"/>
          <a:ext cx="2457263" cy="705971"/>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様式第</a:t>
          </a:r>
          <a:r>
            <a:rPr kumimoji="1" lang="en-US" altLang="ja-JP" sz="1100">
              <a:solidFill>
                <a:srgbClr val="FF0000"/>
              </a:solidFill>
            </a:rPr>
            <a:t>3</a:t>
          </a:r>
          <a:r>
            <a:rPr kumimoji="1" lang="ja-JP" altLang="en-US" sz="1100">
              <a:solidFill>
                <a:srgbClr val="FF0000"/>
              </a:solidFill>
            </a:rPr>
            <a:t>「（３）成果目標」の</a:t>
          </a:r>
          <a:br>
            <a:rPr kumimoji="1" lang="en-US" altLang="ja-JP" sz="1100">
              <a:solidFill>
                <a:srgbClr val="FF0000"/>
              </a:solidFill>
            </a:rPr>
          </a:br>
          <a:r>
            <a:rPr kumimoji="1" lang="ja-JP" altLang="en-US" sz="1100">
              <a:solidFill>
                <a:srgbClr val="FF0000"/>
              </a:solidFill>
            </a:rPr>
            <a:t>各合計人数から転記してください</a:t>
          </a:r>
        </a:p>
      </xdr:txBody>
    </xdr:sp>
    <xdr:clientData/>
  </xdr:twoCellAnchor>
  <xdr:twoCellAnchor>
    <xdr:from>
      <xdr:col>4</xdr:col>
      <xdr:colOff>609974</xdr:colOff>
      <xdr:row>20</xdr:row>
      <xdr:rowOff>182468</xdr:rowOff>
    </xdr:from>
    <xdr:to>
      <xdr:col>6</xdr:col>
      <xdr:colOff>134471</xdr:colOff>
      <xdr:row>22</xdr:row>
      <xdr:rowOff>0</xdr:rowOff>
    </xdr:to>
    <xdr:sp macro="" textlink="">
      <xdr:nvSpPr>
        <xdr:cNvPr id="5" name="吹き出し: 角を丸めた四角形 4">
          <a:extLst>
            <a:ext uri="{FF2B5EF4-FFF2-40B4-BE49-F238E27FC236}">
              <a16:creationId xmlns:a16="http://schemas.microsoft.com/office/drawing/2014/main" id="{1E4265CE-1CC1-4A40-8681-99FD9E39CF7C}"/>
            </a:ext>
          </a:extLst>
        </xdr:cNvPr>
        <xdr:cNvSpPr/>
      </xdr:nvSpPr>
      <xdr:spPr>
        <a:xfrm>
          <a:off x="5854327" y="5157880"/>
          <a:ext cx="2628526" cy="445061"/>
        </a:xfrm>
        <a:prstGeom prst="wedgeRoundRectCallout">
          <a:avLst>
            <a:gd name="adj1" fmla="val -71059"/>
            <a:gd name="adj2" fmla="val 8012"/>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別添５支出内訳から転記してください</a:t>
          </a:r>
        </a:p>
      </xdr:txBody>
    </xdr:sp>
    <xdr:clientData/>
  </xdr:twoCellAnchor>
  <xdr:twoCellAnchor>
    <xdr:from>
      <xdr:col>5</xdr:col>
      <xdr:colOff>142501</xdr:colOff>
      <xdr:row>7</xdr:row>
      <xdr:rowOff>146424</xdr:rowOff>
    </xdr:from>
    <xdr:to>
      <xdr:col>5</xdr:col>
      <xdr:colOff>560294</xdr:colOff>
      <xdr:row>20</xdr:row>
      <xdr:rowOff>123264</xdr:rowOff>
    </xdr:to>
    <xdr:cxnSp macro="">
      <xdr:nvCxnSpPr>
        <xdr:cNvPr id="7" name="コネクタ: カギ線 6">
          <a:extLst>
            <a:ext uri="{FF2B5EF4-FFF2-40B4-BE49-F238E27FC236}">
              <a16:creationId xmlns:a16="http://schemas.microsoft.com/office/drawing/2014/main" id="{E7550705-A896-4903-ACCB-30277C20A4AA}"/>
            </a:ext>
          </a:extLst>
        </xdr:cNvPr>
        <xdr:cNvCxnSpPr>
          <a:stCxn id="4" idx="3"/>
        </xdr:cNvCxnSpPr>
      </xdr:nvCxnSpPr>
      <xdr:spPr>
        <a:xfrm>
          <a:off x="6922060" y="1793689"/>
          <a:ext cx="417793" cy="3304987"/>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654330</xdr:colOff>
      <xdr:row>86</xdr:row>
      <xdr:rowOff>252881</xdr:rowOff>
    </xdr:from>
    <xdr:to>
      <xdr:col>12</xdr:col>
      <xdr:colOff>1325468</xdr:colOff>
      <xdr:row>90</xdr:row>
      <xdr:rowOff>33620</xdr:rowOff>
    </xdr:to>
    <xdr:sp macro="" textlink="">
      <xdr:nvSpPr>
        <xdr:cNvPr id="8" name="吹き出し: 角を丸めた四角形 7">
          <a:extLst>
            <a:ext uri="{FF2B5EF4-FFF2-40B4-BE49-F238E27FC236}">
              <a16:creationId xmlns:a16="http://schemas.microsoft.com/office/drawing/2014/main" id="{71C36BE1-7888-4C06-BC87-5C3088B88CAE}"/>
            </a:ext>
          </a:extLst>
        </xdr:cNvPr>
        <xdr:cNvSpPr/>
      </xdr:nvSpPr>
      <xdr:spPr>
        <a:xfrm>
          <a:off x="15278006" y="23807646"/>
          <a:ext cx="3808786" cy="912533"/>
        </a:xfrm>
        <a:prstGeom prst="wedgeRoundRectCallout">
          <a:avLst>
            <a:gd name="adj1" fmla="val -37262"/>
            <a:gd name="adj2" fmla="val 157353"/>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補助金の支払い額の内訳（人件費、謝金、補助員人件費）を記入してください（</a:t>
          </a:r>
          <a:r>
            <a:rPr kumimoji="1" lang="en-US" altLang="ja-JP" sz="1100">
              <a:solidFill>
                <a:srgbClr val="FF0000"/>
              </a:solidFill>
            </a:rPr>
            <a:t>M</a:t>
          </a:r>
          <a:r>
            <a:rPr kumimoji="1" lang="ja-JP" altLang="en-US" sz="1100">
              <a:solidFill>
                <a:srgbClr val="FF0000"/>
              </a:solidFill>
            </a:rPr>
            <a:t>列・</a:t>
          </a:r>
          <a:r>
            <a:rPr kumimoji="1" lang="en-US" altLang="ja-JP" sz="1100">
              <a:solidFill>
                <a:srgbClr val="FF0000"/>
              </a:solidFill>
            </a:rPr>
            <a:t>N</a:t>
          </a:r>
          <a:r>
            <a:rPr kumimoji="1" lang="ja-JP" altLang="en-US" sz="1100">
              <a:solidFill>
                <a:srgbClr val="FF0000"/>
              </a:solidFill>
            </a:rPr>
            <a:t>列の</a:t>
          </a:r>
          <a:r>
            <a:rPr kumimoji="1" lang="en-US" altLang="ja-JP" sz="1100">
              <a:solidFill>
                <a:srgbClr val="FF0000"/>
              </a:solidFill>
            </a:rPr>
            <a:t>NG1</a:t>
          </a:r>
          <a:r>
            <a:rPr kumimoji="1" lang="ja-JP" altLang="en-US" sz="1100">
              <a:solidFill>
                <a:srgbClr val="FF0000"/>
              </a:solidFill>
            </a:rPr>
            <a:t>～</a:t>
          </a:r>
          <a:r>
            <a:rPr kumimoji="1" lang="en-US" altLang="ja-JP" sz="1100">
              <a:solidFill>
                <a:srgbClr val="FF0000"/>
              </a:solidFill>
            </a:rPr>
            <a:t>NG4</a:t>
          </a:r>
          <a:r>
            <a:rPr kumimoji="1" lang="ja-JP" altLang="en-US" sz="1100">
              <a:solidFill>
                <a:srgbClr val="FF0000"/>
              </a:solidFill>
            </a:rPr>
            <a:t>が</a:t>
          </a:r>
          <a:br>
            <a:rPr kumimoji="1" lang="en-US" altLang="ja-JP" sz="1100">
              <a:solidFill>
                <a:srgbClr val="FF0000"/>
              </a:solidFill>
            </a:rPr>
          </a:br>
          <a:r>
            <a:rPr kumimoji="1" lang="ja-JP" altLang="en-US" sz="1100">
              <a:solidFill>
                <a:srgbClr val="FF0000"/>
              </a:solidFill>
            </a:rPr>
            <a:t>無いように記入してください）</a:t>
          </a:r>
        </a:p>
      </xdr:txBody>
    </xdr:sp>
    <xdr:clientData/>
  </xdr:twoCellAnchor>
  <xdr:twoCellAnchor>
    <xdr:from>
      <xdr:col>6</xdr:col>
      <xdr:colOff>134471</xdr:colOff>
      <xdr:row>21</xdr:row>
      <xdr:rowOff>91235</xdr:rowOff>
    </xdr:from>
    <xdr:to>
      <xdr:col>11</xdr:col>
      <xdr:colOff>989899</xdr:colOff>
      <xdr:row>86</xdr:row>
      <xdr:rowOff>256056</xdr:rowOff>
    </xdr:to>
    <xdr:cxnSp macro="">
      <xdr:nvCxnSpPr>
        <xdr:cNvPr id="9" name="コネクタ: カギ線 8">
          <a:extLst>
            <a:ext uri="{FF2B5EF4-FFF2-40B4-BE49-F238E27FC236}">
              <a16:creationId xmlns:a16="http://schemas.microsoft.com/office/drawing/2014/main" id="{B1E5E1E5-AA99-475A-AAB1-085DB104B5A1}"/>
            </a:ext>
          </a:extLst>
        </xdr:cNvPr>
        <xdr:cNvCxnSpPr>
          <a:stCxn id="5" idx="3"/>
          <a:endCxn id="8" idx="0"/>
        </xdr:cNvCxnSpPr>
      </xdr:nvCxnSpPr>
      <xdr:spPr>
        <a:xfrm>
          <a:off x="8482853" y="5380411"/>
          <a:ext cx="8699546" cy="18430410"/>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540965</xdr:colOff>
      <xdr:row>102</xdr:row>
      <xdr:rowOff>100665</xdr:rowOff>
    </xdr:from>
    <xdr:to>
      <xdr:col>10</xdr:col>
      <xdr:colOff>992843</xdr:colOff>
      <xdr:row>106</xdr:row>
      <xdr:rowOff>156881</xdr:rowOff>
    </xdr:to>
    <xdr:sp macro="" textlink="">
      <xdr:nvSpPr>
        <xdr:cNvPr id="19" name="吹き出し: 角を丸めた四角形 18">
          <a:extLst>
            <a:ext uri="{FF2B5EF4-FFF2-40B4-BE49-F238E27FC236}">
              <a16:creationId xmlns:a16="http://schemas.microsoft.com/office/drawing/2014/main" id="{4D378249-1FAE-4479-B24E-1FA8E0EA70E6}"/>
            </a:ext>
          </a:extLst>
        </xdr:cNvPr>
        <xdr:cNvSpPr/>
      </xdr:nvSpPr>
      <xdr:spPr>
        <a:xfrm>
          <a:off x="12026994" y="28754106"/>
          <a:ext cx="3589525" cy="930275"/>
        </a:xfrm>
        <a:prstGeom prst="wedgeRoundRectCallout">
          <a:avLst>
            <a:gd name="adj1" fmla="val -32262"/>
            <a:gd name="adj2" fmla="val 119791"/>
            <a:gd name="adj3" fmla="val 16667"/>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補助金の支払い額の事業者別の内訳を記入してください（右</a:t>
          </a:r>
          <a:r>
            <a:rPr kumimoji="1" lang="en-US" altLang="ja-JP" sz="1100">
              <a:solidFill>
                <a:srgbClr val="FF0000"/>
              </a:solidFill>
            </a:rPr>
            <a:t>J</a:t>
          </a:r>
          <a:r>
            <a:rPr kumimoji="1" lang="ja-JP" altLang="en-US" sz="1100">
              <a:solidFill>
                <a:srgbClr val="FF0000"/>
              </a:solidFill>
            </a:rPr>
            <a:t>列・及び</a:t>
          </a:r>
          <a:r>
            <a:rPr kumimoji="1" lang="en-US" altLang="ja-JP" sz="1100">
              <a:solidFill>
                <a:srgbClr val="FF0000"/>
              </a:solidFill>
            </a:rPr>
            <a:t>118</a:t>
          </a:r>
          <a:r>
            <a:rPr kumimoji="1" lang="ja-JP" altLang="en-US" sz="1100">
              <a:solidFill>
                <a:srgbClr val="FF0000"/>
              </a:solidFill>
            </a:rPr>
            <a:t>行以下の</a:t>
          </a:r>
          <a:r>
            <a:rPr kumimoji="1" lang="en-US" altLang="ja-JP" sz="1100">
              <a:solidFill>
                <a:srgbClr val="FF0000"/>
              </a:solidFill>
            </a:rPr>
            <a:t>NG5</a:t>
          </a:r>
          <a:r>
            <a:rPr kumimoji="1" lang="ja-JP" altLang="en-US" sz="1100">
              <a:solidFill>
                <a:srgbClr val="FF0000"/>
              </a:solidFill>
            </a:rPr>
            <a:t>～</a:t>
          </a:r>
          <a:r>
            <a:rPr kumimoji="1" lang="en-US" altLang="ja-JP" sz="1100">
              <a:solidFill>
                <a:srgbClr val="FF0000"/>
              </a:solidFill>
            </a:rPr>
            <a:t>NG7</a:t>
          </a:r>
          <a:r>
            <a:rPr kumimoji="1" lang="ja-JP" altLang="en-US" sz="1100">
              <a:solidFill>
                <a:srgbClr val="FF0000"/>
              </a:solidFill>
            </a:rPr>
            <a:t>が無いように記入してください。）</a:t>
          </a:r>
        </a:p>
      </xdr:txBody>
    </xdr:sp>
    <xdr:clientData/>
  </xdr:twoCellAnchor>
  <xdr:twoCellAnchor>
    <xdr:from>
      <xdr:col>10</xdr:col>
      <xdr:colOff>992844</xdr:colOff>
      <xdr:row>90</xdr:row>
      <xdr:rowOff>56028</xdr:rowOff>
    </xdr:from>
    <xdr:to>
      <xdr:col>12</xdr:col>
      <xdr:colOff>1199030</xdr:colOff>
      <xdr:row>104</xdr:row>
      <xdr:rowOff>120742</xdr:rowOff>
    </xdr:to>
    <xdr:cxnSp macro="">
      <xdr:nvCxnSpPr>
        <xdr:cNvPr id="27" name="コネクタ: カギ線 26">
          <a:extLst>
            <a:ext uri="{FF2B5EF4-FFF2-40B4-BE49-F238E27FC236}">
              <a16:creationId xmlns:a16="http://schemas.microsoft.com/office/drawing/2014/main" id="{A18A479C-AA98-4CC9-B744-5D46D7AFE9D1}"/>
            </a:ext>
          </a:extLst>
        </xdr:cNvPr>
        <xdr:cNvCxnSpPr>
          <a:endCxn id="19" idx="3"/>
        </xdr:cNvCxnSpPr>
      </xdr:nvCxnSpPr>
      <xdr:spPr>
        <a:xfrm rot="5400000">
          <a:off x="15048521" y="25310586"/>
          <a:ext cx="4479831" cy="3343834"/>
        </a:xfrm>
        <a:prstGeom prst="bentConnector2">
          <a:avLst/>
        </a:prstGeom>
        <a:ln w="3810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25"/>
  <sheetViews>
    <sheetView showGridLines="0" tabSelected="1" zoomScale="80" zoomScaleNormal="80" workbookViewId="0">
      <selection activeCell="B11" sqref="B11"/>
    </sheetView>
  </sheetViews>
  <sheetFormatPr defaultColWidth="8.58203125" defaultRowHeight="16.5"/>
  <cols>
    <col min="1" max="1" width="3.75" style="25" customWidth="1"/>
    <col min="2" max="2" width="23.83203125" style="25" customWidth="1"/>
    <col min="3" max="4" width="20.58203125" style="25" customWidth="1"/>
    <col min="5" max="5" width="20.08203125" style="25" customWidth="1"/>
    <col min="6" max="8" width="20.58203125" style="25" customWidth="1"/>
    <col min="9" max="9" width="20.75" style="25" customWidth="1"/>
    <col min="10" max="10" width="20.5" style="25" customWidth="1"/>
    <col min="11" max="14" width="20.58203125" style="25" customWidth="1"/>
    <col min="15" max="15" width="8.58203125" style="25"/>
    <col min="16" max="16" width="15.08203125" style="25" customWidth="1"/>
    <col min="17" max="17" width="51.08203125" style="25" customWidth="1"/>
    <col min="18" max="18" width="48.58203125" style="25" customWidth="1"/>
    <col min="19" max="16384" width="8.58203125" style="25"/>
  </cols>
  <sheetData>
    <row r="1" spans="1:11" s="24" customFormat="1" ht="18.5" thickBot="1">
      <c r="A1" s="30"/>
      <c r="B1" s="30"/>
    </row>
    <row r="2" spans="1:11" s="24" customFormat="1" ht="33.75" customHeight="1" thickBot="1">
      <c r="A2" s="53" t="s">
        <v>85</v>
      </c>
      <c r="B2" s="30"/>
      <c r="F2" s="50" t="s">
        <v>70</v>
      </c>
      <c r="G2" s="52" t="str">
        <f>IF((COUNTIF($D$118:$I$124,"NG*")+COUNTIF($J$109:$J$116,"NG*")+COUNTIF($M$94:$N$96,"NG*"))&gt;0,"NG","OK")</f>
        <v>NG</v>
      </c>
    </row>
    <row r="3" spans="1:11" s="24" customFormat="1" ht="5.25" customHeight="1">
      <c r="A3" s="30"/>
      <c r="B3" s="30"/>
    </row>
    <row r="4" spans="1:11" s="24" customFormat="1" ht="18">
      <c r="A4" s="30"/>
      <c r="B4" s="30" t="s">
        <v>20</v>
      </c>
      <c r="F4" s="24" t="s">
        <v>71</v>
      </c>
    </row>
    <row r="5" spans="1:11" s="24" customFormat="1" ht="18">
      <c r="A5" s="30"/>
      <c r="B5" s="30" t="s">
        <v>24</v>
      </c>
    </row>
    <row r="6" spans="1:11" s="24" customFormat="1" ht="18.5" thickBot="1">
      <c r="A6" s="30"/>
      <c r="B6" s="30"/>
    </row>
    <row r="7" spans="1:11" s="24" customFormat="1" ht="18.5" thickBot="1">
      <c r="A7" s="30"/>
      <c r="B7" s="2" t="s">
        <v>27</v>
      </c>
      <c r="C7" s="64">
        <v>5000</v>
      </c>
      <c r="D7" s="24" t="s">
        <v>17</v>
      </c>
    </row>
    <row r="8" spans="1:11" s="24" customFormat="1" ht="18.5" thickBot="1">
      <c r="A8" s="30"/>
      <c r="B8" s="3" t="s">
        <v>15</v>
      </c>
      <c r="C8" s="64">
        <v>250</v>
      </c>
      <c r="D8" s="24" t="s">
        <v>17</v>
      </c>
    </row>
    <row r="9" spans="1:11" s="24" customFormat="1" ht="18.5" thickBot="1">
      <c r="A9" s="30"/>
      <c r="B9" s="3" t="s">
        <v>16</v>
      </c>
      <c r="C9" s="64">
        <v>200</v>
      </c>
      <c r="D9" s="24" t="s">
        <v>17</v>
      </c>
    </row>
    <row r="10" spans="1:11" s="24" customFormat="1" ht="18">
      <c r="A10" s="30"/>
      <c r="B10" s="4"/>
    </row>
    <row r="11" spans="1:11" s="24" customFormat="1" ht="18">
      <c r="A11" s="30"/>
      <c r="B11" s="5"/>
    </row>
    <row r="12" spans="1:11" ht="18" customHeight="1" thickBot="1">
      <c r="I12" s="6"/>
      <c r="J12" s="26"/>
      <c r="K12" s="26"/>
    </row>
    <row r="13" spans="1:11" ht="20.5" thickBot="1">
      <c r="A13" s="27" t="s">
        <v>36</v>
      </c>
      <c r="C13" s="125" t="s">
        <v>13</v>
      </c>
      <c r="D13" s="126"/>
      <c r="E13" s="127"/>
      <c r="I13" s="6"/>
      <c r="J13" s="26"/>
      <c r="K13" s="26"/>
    </row>
    <row r="14" spans="1:11" ht="17" thickBot="1">
      <c r="I14" s="6"/>
      <c r="J14" s="26"/>
      <c r="K14" s="26"/>
    </row>
    <row r="15" spans="1:11" ht="17.25" customHeight="1">
      <c r="B15" s="121"/>
      <c r="C15" s="7" t="s">
        <v>0</v>
      </c>
      <c r="D15" s="123" t="s">
        <v>25</v>
      </c>
      <c r="E15" s="123" t="s">
        <v>75</v>
      </c>
      <c r="G15" s="80" t="s">
        <v>76</v>
      </c>
      <c r="H15" s="81"/>
      <c r="I15" s="81"/>
      <c r="J15" s="81"/>
      <c r="K15" s="82"/>
    </row>
    <row r="16" spans="1:11" ht="17.25" customHeight="1" thickBot="1">
      <c r="B16" s="122"/>
      <c r="C16" s="8" t="s">
        <v>3</v>
      </c>
      <c r="D16" s="124"/>
      <c r="E16" s="124"/>
      <c r="G16" s="83"/>
      <c r="H16" s="84"/>
      <c r="I16" s="84"/>
      <c r="J16" s="84"/>
      <c r="K16" s="85"/>
    </row>
    <row r="17" spans="1:11" ht="25" customHeight="1" thickBot="1">
      <c r="B17" s="9" t="s">
        <v>5</v>
      </c>
      <c r="C17" s="64">
        <v>8400000</v>
      </c>
      <c r="D17" s="64">
        <v>5700000</v>
      </c>
      <c r="E17" s="57">
        <f>D109</f>
        <v>6000000</v>
      </c>
      <c r="G17" s="54" t="s">
        <v>77</v>
      </c>
      <c r="H17" s="77" t="s">
        <v>80</v>
      </c>
      <c r="I17" s="78"/>
      <c r="J17" s="78"/>
      <c r="K17" s="79"/>
    </row>
    <row r="18" spans="1:11" ht="25" customHeight="1" thickBot="1">
      <c r="B18" s="9" t="s">
        <v>6</v>
      </c>
      <c r="C18" s="64">
        <v>5382500</v>
      </c>
      <c r="D18" s="64">
        <v>5382500</v>
      </c>
      <c r="E18" s="57">
        <f>D110</f>
        <v>2000000</v>
      </c>
      <c r="G18" s="14" t="s">
        <v>78</v>
      </c>
      <c r="H18" s="77" t="s">
        <v>81</v>
      </c>
      <c r="I18" s="78"/>
      <c r="J18" s="78"/>
      <c r="K18" s="79"/>
    </row>
    <row r="19" spans="1:11" ht="25" customHeight="1" thickBot="1">
      <c r="B19" s="9" t="s">
        <v>10</v>
      </c>
      <c r="C19" s="64">
        <v>8400000</v>
      </c>
      <c r="D19" s="64">
        <v>5700000</v>
      </c>
      <c r="E19" s="57">
        <f>D111</f>
        <v>0</v>
      </c>
      <c r="G19" s="14" t="s">
        <v>79</v>
      </c>
      <c r="H19" s="74" t="s">
        <v>83</v>
      </c>
      <c r="I19" s="75"/>
      <c r="J19" s="75"/>
      <c r="K19" s="76"/>
    </row>
    <row r="20" spans="1:11" ht="25" customHeight="1" thickBot="1">
      <c r="B20" s="9" t="s">
        <v>35</v>
      </c>
      <c r="C20" s="64">
        <v>20301000</v>
      </c>
      <c r="D20" s="64">
        <v>10101000</v>
      </c>
      <c r="E20" s="57">
        <f t="shared" ref="E20:E21" si="0">D112</f>
        <v>10000000</v>
      </c>
      <c r="G20" s="55" t="s">
        <v>86</v>
      </c>
      <c r="H20" s="77" t="s">
        <v>82</v>
      </c>
      <c r="I20" s="78"/>
      <c r="J20" s="78"/>
      <c r="K20" s="79"/>
    </row>
    <row r="21" spans="1:11" ht="25" customHeight="1" thickBot="1">
      <c r="B21" s="9" t="s">
        <v>7</v>
      </c>
      <c r="C21" s="64">
        <v>660000</v>
      </c>
      <c r="D21" s="64">
        <v>460000</v>
      </c>
      <c r="E21" s="57">
        <f t="shared" si="0"/>
        <v>0</v>
      </c>
    </row>
    <row r="22" spans="1:11" ht="25" customHeight="1" thickBot="1">
      <c r="B22" s="9" t="s">
        <v>8</v>
      </c>
      <c r="C22" s="64">
        <v>15000</v>
      </c>
      <c r="D22" s="64">
        <v>15000</v>
      </c>
      <c r="E22" s="57">
        <f>D114</f>
        <v>0</v>
      </c>
    </row>
    <row r="23" spans="1:11" ht="25" customHeight="1" thickBot="1">
      <c r="B23" s="9" t="s">
        <v>9</v>
      </c>
      <c r="C23" s="64">
        <v>12500000</v>
      </c>
      <c r="D23" s="64">
        <v>10000000</v>
      </c>
      <c r="E23" s="57">
        <f>D115</f>
        <v>0</v>
      </c>
    </row>
    <row r="24" spans="1:11" ht="24.65" customHeight="1" thickBot="1">
      <c r="B24" s="9" t="s">
        <v>4</v>
      </c>
      <c r="C24" s="56">
        <f>SUM(C17:C23)</f>
        <v>55658500</v>
      </c>
      <c r="D24" s="56">
        <f>SUM(D17:D23)</f>
        <v>37358500</v>
      </c>
      <c r="E24" s="57">
        <f>SUM(E17:E23)</f>
        <v>18000000</v>
      </c>
    </row>
    <row r="25" spans="1:11" ht="17" thickBot="1"/>
    <row r="26" spans="1:11" ht="20.5" thickBot="1">
      <c r="A26" s="27" t="s">
        <v>37</v>
      </c>
      <c r="C26" s="125" t="s">
        <v>14</v>
      </c>
      <c r="D26" s="126"/>
      <c r="E26" s="127"/>
    </row>
    <row r="27" spans="1:11" ht="17" thickBot="1"/>
    <row r="28" spans="1:11" ht="16.5" customHeight="1">
      <c r="B28" s="121"/>
      <c r="C28" s="7" t="s">
        <v>0</v>
      </c>
      <c r="D28" s="123" t="s">
        <v>25</v>
      </c>
      <c r="E28" s="123" t="s">
        <v>75</v>
      </c>
    </row>
    <row r="29" spans="1:11" ht="17" thickBot="1">
      <c r="B29" s="122"/>
      <c r="C29" s="8" t="s">
        <v>3</v>
      </c>
      <c r="D29" s="124"/>
      <c r="E29" s="124"/>
    </row>
    <row r="30" spans="1:11" ht="25" customHeight="1" thickBot="1">
      <c r="B30" s="9" t="s">
        <v>5</v>
      </c>
      <c r="C30" s="64">
        <v>9200000</v>
      </c>
      <c r="D30" s="64">
        <v>6500000</v>
      </c>
      <c r="E30" s="57">
        <f>E109</f>
        <v>100000</v>
      </c>
    </row>
    <row r="31" spans="1:11" ht="25" customHeight="1" thickBot="1">
      <c r="B31" s="9" t="s">
        <v>6</v>
      </c>
      <c r="C31" s="64">
        <v>5382500</v>
      </c>
      <c r="D31" s="64">
        <v>5382500</v>
      </c>
      <c r="E31" s="57">
        <f>E110</f>
        <v>0</v>
      </c>
    </row>
    <row r="32" spans="1:11" ht="25" customHeight="1" thickBot="1">
      <c r="B32" s="9" t="s">
        <v>10</v>
      </c>
      <c r="C32" s="64">
        <v>9200000</v>
      </c>
      <c r="D32" s="64">
        <v>6500000</v>
      </c>
      <c r="E32" s="57">
        <f t="shared" ref="E32:E36" si="1">E111</f>
        <v>0</v>
      </c>
    </row>
    <row r="33" spans="1:5" ht="25" customHeight="1" thickBot="1">
      <c r="B33" s="9" t="s">
        <v>35</v>
      </c>
      <c r="C33" s="64">
        <v>10000000</v>
      </c>
      <c r="D33" s="64">
        <v>9000000</v>
      </c>
      <c r="E33" s="57">
        <f t="shared" si="1"/>
        <v>2500000</v>
      </c>
    </row>
    <row r="34" spans="1:5" ht="25" customHeight="1" thickBot="1">
      <c r="B34" s="9" t="s">
        <v>7</v>
      </c>
      <c r="C34" s="64">
        <v>660000</v>
      </c>
      <c r="D34" s="64">
        <v>460000</v>
      </c>
      <c r="E34" s="57">
        <f t="shared" si="1"/>
        <v>0</v>
      </c>
    </row>
    <row r="35" spans="1:5" ht="25" customHeight="1" thickBot="1">
      <c r="B35" s="9" t="s">
        <v>8</v>
      </c>
      <c r="C35" s="64">
        <v>15000</v>
      </c>
      <c r="D35" s="64">
        <v>15000</v>
      </c>
      <c r="E35" s="57">
        <f t="shared" si="1"/>
        <v>0</v>
      </c>
    </row>
    <row r="36" spans="1:5" ht="25" customHeight="1" thickBot="1">
      <c r="B36" s="9" t="s">
        <v>9</v>
      </c>
      <c r="C36" s="64">
        <v>12500000</v>
      </c>
      <c r="D36" s="64">
        <v>10000000</v>
      </c>
      <c r="E36" s="57">
        <f t="shared" si="1"/>
        <v>0</v>
      </c>
    </row>
    <row r="37" spans="1:5" ht="24.65" customHeight="1" thickBot="1">
      <c r="B37" s="9" t="s">
        <v>4</v>
      </c>
      <c r="C37" s="56">
        <f>SUM(C30:C36)</f>
        <v>46957500</v>
      </c>
      <c r="D37" s="56">
        <f>SUM(D30:D36)</f>
        <v>37857500</v>
      </c>
      <c r="E37" s="57">
        <f>SUM(E30:E36)</f>
        <v>2600000</v>
      </c>
    </row>
    <row r="38" spans="1:5" ht="17" thickBot="1"/>
    <row r="39" spans="1:5" ht="20.5" thickBot="1">
      <c r="A39" s="27" t="s">
        <v>38</v>
      </c>
      <c r="C39" s="118"/>
      <c r="D39" s="119"/>
      <c r="E39" s="120"/>
    </row>
    <row r="40" spans="1:5" ht="17" thickBot="1"/>
    <row r="41" spans="1:5" ht="16.5" customHeight="1">
      <c r="B41" s="121"/>
      <c r="C41" s="7" t="s">
        <v>0</v>
      </c>
      <c r="D41" s="123" t="s">
        <v>25</v>
      </c>
      <c r="E41" s="123" t="s">
        <v>75</v>
      </c>
    </row>
    <row r="42" spans="1:5" ht="17" thickBot="1">
      <c r="B42" s="122"/>
      <c r="C42" s="8" t="s">
        <v>3</v>
      </c>
      <c r="D42" s="124"/>
      <c r="E42" s="124"/>
    </row>
    <row r="43" spans="1:5" ht="25" customHeight="1" thickBot="1">
      <c r="B43" s="9" t="s">
        <v>5</v>
      </c>
      <c r="C43" s="1"/>
      <c r="D43" s="1"/>
      <c r="E43" s="57">
        <f>F109</f>
        <v>0</v>
      </c>
    </row>
    <row r="44" spans="1:5" ht="25" customHeight="1" thickBot="1">
      <c r="B44" s="9" t="s">
        <v>6</v>
      </c>
      <c r="C44" s="1"/>
      <c r="D44" s="1"/>
      <c r="E44" s="57">
        <f t="shared" ref="E44:E49" si="2">F110</f>
        <v>0</v>
      </c>
    </row>
    <row r="45" spans="1:5" ht="25" customHeight="1" thickBot="1">
      <c r="B45" s="9" t="s">
        <v>10</v>
      </c>
      <c r="C45" s="1"/>
      <c r="D45" s="1"/>
      <c r="E45" s="57">
        <f t="shared" si="2"/>
        <v>0</v>
      </c>
    </row>
    <row r="46" spans="1:5" ht="25" customHeight="1" thickBot="1">
      <c r="B46" s="9" t="s">
        <v>35</v>
      </c>
      <c r="C46" s="1"/>
      <c r="D46" s="1"/>
      <c r="E46" s="57">
        <f t="shared" si="2"/>
        <v>0</v>
      </c>
    </row>
    <row r="47" spans="1:5" ht="25" customHeight="1" thickBot="1">
      <c r="B47" s="9" t="s">
        <v>7</v>
      </c>
      <c r="C47" s="1"/>
      <c r="D47" s="1"/>
      <c r="E47" s="57">
        <f t="shared" si="2"/>
        <v>0</v>
      </c>
    </row>
    <row r="48" spans="1:5" ht="25" customHeight="1" thickBot="1">
      <c r="B48" s="9" t="s">
        <v>8</v>
      </c>
      <c r="C48" s="1"/>
      <c r="D48" s="1"/>
      <c r="E48" s="57">
        <f>F114</f>
        <v>0</v>
      </c>
    </row>
    <row r="49" spans="1:5" ht="25" customHeight="1" thickBot="1">
      <c r="B49" s="9" t="s">
        <v>9</v>
      </c>
      <c r="C49" s="1"/>
      <c r="D49" s="1"/>
      <c r="E49" s="57">
        <f t="shared" si="2"/>
        <v>0</v>
      </c>
    </row>
    <row r="50" spans="1:5" ht="25" customHeight="1" thickBot="1">
      <c r="B50" s="9" t="s">
        <v>4</v>
      </c>
      <c r="C50" s="56">
        <f>SUM(C43:C49)</f>
        <v>0</v>
      </c>
      <c r="D50" s="56">
        <f>SUM(D43:D49)</f>
        <v>0</v>
      </c>
      <c r="E50" s="57">
        <f>SUM(E43:E49)</f>
        <v>0</v>
      </c>
    </row>
    <row r="51" spans="1:5" ht="17" thickBot="1"/>
    <row r="52" spans="1:5" ht="20.5" thickBot="1">
      <c r="A52" s="27" t="s">
        <v>39</v>
      </c>
      <c r="C52" s="118"/>
      <c r="D52" s="119"/>
      <c r="E52" s="120"/>
    </row>
    <row r="53" spans="1:5" ht="17" thickBot="1"/>
    <row r="54" spans="1:5" ht="16.5" customHeight="1">
      <c r="B54" s="121"/>
      <c r="C54" s="7" t="s">
        <v>0</v>
      </c>
      <c r="D54" s="123" t="s">
        <v>25</v>
      </c>
      <c r="E54" s="123" t="s">
        <v>75</v>
      </c>
    </row>
    <row r="55" spans="1:5" ht="17" thickBot="1">
      <c r="B55" s="122"/>
      <c r="C55" s="8" t="s">
        <v>3</v>
      </c>
      <c r="D55" s="124"/>
      <c r="E55" s="124"/>
    </row>
    <row r="56" spans="1:5" ht="25" customHeight="1" thickBot="1">
      <c r="B56" s="9" t="s">
        <v>5</v>
      </c>
      <c r="C56" s="1"/>
      <c r="D56" s="1"/>
      <c r="E56" s="57">
        <f>G109</f>
        <v>0</v>
      </c>
    </row>
    <row r="57" spans="1:5" ht="25" customHeight="1" thickBot="1">
      <c r="B57" s="9" t="s">
        <v>6</v>
      </c>
      <c r="C57" s="1"/>
      <c r="D57" s="1"/>
      <c r="E57" s="57">
        <f t="shared" ref="E57:E62" si="3">G110</f>
        <v>0</v>
      </c>
    </row>
    <row r="58" spans="1:5" ht="25" customHeight="1" thickBot="1">
      <c r="B58" s="9" t="s">
        <v>10</v>
      </c>
      <c r="C58" s="1"/>
      <c r="D58" s="1"/>
      <c r="E58" s="57">
        <f>G111</f>
        <v>0</v>
      </c>
    </row>
    <row r="59" spans="1:5" ht="25" customHeight="1" thickBot="1">
      <c r="B59" s="9" t="s">
        <v>35</v>
      </c>
      <c r="C59" s="1"/>
      <c r="D59" s="1"/>
      <c r="E59" s="57">
        <f t="shared" si="3"/>
        <v>0</v>
      </c>
    </row>
    <row r="60" spans="1:5" ht="25" customHeight="1" thickBot="1">
      <c r="B60" s="9" t="s">
        <v>7</v>
      </c>
      <c r="C60" s="1"/>
      <c r="D60" s="1"/>
      <c r="E60" s="57">
        <f>G113</f>
        <v>0</v>
      </c>
    </row>
    <row r="61" spans="1:5" ht="25" customHeight="1" thickBot="1">
      <c r="B61" s="9" t="s">
        <v>8</v>
      </c>
      <c r="C61" s="1"/>
      <c r="D61" s="1"/>
      <c r="E61" s="57">
        <f t="shared" si="3"/>
        <v>0</v>
      </c>
    </row>
    <row r="62" spans="1:5" ht="25" customHeight="1" thickBot="1">
      <c r="B62" s="9" t="s">
        <v>9</v>
      </c>
      <c r="C62" s="1"/>
      <c r="D62" s="1"/>
      <c r="E62" s="57">
        <f t="shared" si="3"/>
        <v>0</v>
      </c>
    </row>
    <row r="63" spans="1:5" ht="25" customHeight="1" thickBot="1">
      <c r="B63" s="9" t="s">
        <v>4</v>
      </c>
      <c r="C63" s="56">
        <f>SUM(C56:C62)</f>
        <v>0</v>
      </c>
      <c r="D63" s="56">
        <f>SUM(D56:D62)</f>
        <v>0</v>
      </c>
      <c r="E63" s="57">
        <f>SUM(E56:E62)</f>
        <v>0</v>
      </c>
    </row>
    <row r="64" spans="1:5" ht="17" thickBot="1"/>
    <row r="65" spans="1:5" ht="20.5" thickBot="1">
      <c r="A65" s="27" t="s">
        <v>40</v>
      </c>
      <c r="C65" s="118"/>
      <c r="D65" s="119"/>
      <c r="E65" s="120"/>
    </row>
    <row r="66" spans="1:5" ht="17" thickBot="1"/>
    <row r="67" spans="1:5" ht="16.5" customHeight="1">
      <c r="B67" s="121"/>
      <c r="C67" s="7" t="s">
        <v>0</v>
      </c>
      <c r="D67" s="123" t="s">
        <v>25</v>
      </c>
      <c r="E67" s="123" t="s">
        <v>75</v>
      </c>
    </row>
    <row r="68" spans="1:5" ht="17" thickBot="1">
      <c r="B68" s="122"/>
      <c r="C68" s="8" t="s">
        <v>3</v>
      </c>
      <c r="D68" s="124"/>
      <c r="E68" s="124"/>
    </row>
    <row r="69" spans="1:5" ht="25" customHeight="1" thickBot="1">
      <c r="B69" s="9" t="s">
        <v>5</v>
      </c>
      <c r="C69" s="1"/>
      <c r="D69" s="1"/>
      <c r="E69" s="57">
        <f>H109</f>
        <v>0</v>
      </c>
    </row>
    <row r="70" spans="1:5" ht="25" customHeight="1" thickBot="1">
      <c r="B70" s="9" t="s">
        <v>6</v>
      </c>
      <c r="C70" s="1"/>
      <c r="D70" s="1"/>
      <c r="E70" s="57">
        <f t="shared" ref="E70:E75" si="4">H110</f>
        <v>0</v>
      </c>
    </row>
    <row r="71" spans="1:5" ht="25" customHeight="1" thickBot="1">
      <c r="B71" s="9" t="s">
        <v>10</v>
      </c>
      <c r="C71" s="1"/>
      <c r="D71" s="1"/>
      <c r="E71" s="57">
        <f t="shared" si="4"/>
        <v>0</v>
      </c>
    </row>
    <row r="72" spans="1:5" ht="25" customHeight="1" thickBot="1">
      <c r="B72" s="9" t="s">
        <v>35</v>
      </c>
      <c r="C72" s="1"/>
      <c r="D72" s="1"/>
      <c r="E72" s="57">
        <f t="shared" si="4"/>
        <v>0</v>
      </c>
    </row>
    <row r="73" spans="1:5" ht="25" customHeight="1" thickBot="1">
      <c r="B73" s="9" t="s">
        <v>7</v>
      </c>
      <c r="C73" s="1"/>
      <c r="D73" s="1"/>
      <c r="E73" s="57">
        <f t="shared" si="4"/>
        <v>0</v>
      </c>
    </row>
    <row r="74" spans="1:5" ht="25" customHeight="1" thickBot="1">
      <c r="B74" s="9" t="s">
        <v>8</v>
      </c>
      <c r="C74" s="1"/>
      <c r="D74" s="1"/>
      <c r="E74" s="57">
        <f t="shared" si="4"/>
        <v>0</v>
      </c>
    </row>
    <row r="75" spans="1:5" ht="25" customHeight="1" thickBot="1">
      <c r="B75" s="9" t="s">
        <v>9</v>
      </c>
      <c r="C75" s="1"/>
      <c r="D75" s="1"/>
      <c r="E75" s="57">
        <f t="shared" si="4"/>
        <v>0</v>
      </c>
    </row>
    <row r="76" spans="1:5" ht="25" customHeight="1" thickBot="1">
      <c r="B76" s="9" t="s">
        <v>4</v>
      </c>
      <c r="C76" s="56">
        <f>SUM(C69:C75)</f>
        <v>0</v>
      </c>
      <c r="D76" s="56">
        <f>SUM(D69:D75)</f>
        <v>0</v>
      </c>
      <c r="E76" s="57">
        <f>SUM(E69:E75)</f>
        <v>0</v>
      </c>
    </row>
    <row r="77" spans="1:5" ht="17" thickBot="1"/>
    <row r="78" spans="1:5" ht="20.5" thickBot="1">
      <c r="A78" s="27" t="s">
        <v>41</v>
      </c>
      <c r="C78" s="118"/>
      <c r="D78" s="119"/>
      <c r="E78" s="120"/>
    </row>
    <row r="79" spans="1:5" ht="17" thickBot="1"/>
    <row r="80" spans="1:5">
      <c r="B80" s="121"/>
      <c r="C80" s="7" t="s">
        <v>0</v>
      </c>
      <c r="D80" s="123" t="s">
        <v>25</v>
      </c>
      <c r="E80" s="123" t="s">
        <v>75</v>
      </c>
    </row>
    <row r="81" spans="1:14" ht="17" thickBot="1">
      <c r="B81" s="122"/>
      <c r="C81" s="8" t="s">
        <v>3</v>
      </c>
      <c r="D81" s="124"/>
      <c r="E81" s="124"/>
    </row>
    <row r="82" spans="1:14" ht="24.65" customHeight="1" thickBot="1">
      <c r="B82" s="9" t="s">
        <v>5</v>
      </c>
      <c r="C82" s="1"/>
      <c r="D82" s="1"/>
      <c r="E82" s="57">
        <f>I109</f>
        <v>0</v>
      </c>
    </row>
    <row r="83" spans="1:14" ht="24.65" customHeight="1" thickBot="1">
      <c r="B83" s="9" t="s">
        <v>6</v>
      </c>
      <c r="C83" s="1"/>
      <c r="D83" s="1"/>
      <c r="E83" s="57">
        <f t="shared" ref="E83:E88" si="5">I110</f>
        <v>0</v>
      </c>
    </row>
    <row r="84" spans="1:14" ht="24.65" customHeight="1" thickBot="1">
      <c r="B84" s="9" t="s">
        <v>10</v>
      </c>
      <c r="C84" s="1"/>
      <c r="D84" s="1"/>
      <c r="E84" s="57">
        <f t="shared" si="5"/>
        <v>0</v>
      </c>
    </row>
    <row r="85" spans="1:14" ht="24.65" customHeight="1" thickBot="1">
      <c r="B85" s="9" t="s">
        <v>35</v>
      </c>
      <c r="C85" s="1"/>
      <c r="D85" s="1"/>
      <c r="E85" s="57">
        <f t="shared" si="5"/>
        <v>0</v>
      </c>
    </row>
    <row r="86" spans="1:14" ht="24.65" customHeight="1" thickBot="1">
      <c r="B86" s="9" t="s">
        <v>7</v>
      </c>
      <c r="C86" s="1"/>
      <c r="D86" s="1"/>
      <c r="E86" s="57">
        <f t="shared" si="5"/>
        <v>0</v>
      </c>
    </row>
    <row r="87" spans="1:14" ht="24.65" customHeight="1" thickBot="1">
      <c r="B87" s="9" t="s">
        <v>8</v>
      </c>
      <c r="C87" s="1"/>
      <c r="D87" s="1"/>
      <c r="E87" s="57">
        <f t="shared" si="5"/>
        <v>0</v>
      </c>
    </row>
    <row r="88" spans="1:14" ht="22.5" customHeight="1" thickBot="1">
      <c r="B88" s="9" t="s">
        <v>9</v>
      </c>
      <c r="C88" s="1"/>
      <c r="D88" s="1"/>
      <c r="E88" s="57">
        <f t="shared" si="5"/>
        <v>0</v>
      </c>
    </row>
    <row r="89" spans="1:14" ht="24.65" customHeight="1" thickBot="1">
      <c r="B89" s="9" t="s">
        <v>4</v>
      </c>
      <c r="C89" s="56">
        <f>SUM(C82:C88)</f>
        <v>0</v>
      </c>
      <c r="D89" s="56">
        <f>SUM(D82:D88)</f>
        <v>0</v>
      </c>
      <c r="E89" s="57">
        <f>SUM(E82:E88)</f>
        <v>0</v>
      </c>
    </row>
    <row r="92" spans="1:14" s="10" customFormat="1" ht="14.5" thickBot="1">
      <c r="A92" s="28" t="s">
        <v>1</v>
      </c>
    </row>
    <row r="93" spans="1:14" s="10" customFormat="1" ht="45.75" customHeight="1" thickBot="1">
      <c r="B93" s="11"/>
      <c r="C93" s="12" t="s">
        <v>18</v>
      </c>
      <c r="D93" s="12" t="s">
        <v>21</v>
      </c>
      <c r="E93" s="13" t="s">
        <v>22</v>
      </c>
      <c r="F93" s="107" t="s">
        <v>23</v>
      </c>
      <c r="G93" s="112"/>
      <c r="H93" s="107" t="s">
        <v>84</v>
      </c>
      <c r="I93" s="108"/>
      <c r="J93" s="105" t="s">
        <v>72</v>
      </c>
      <c r="K93" s="106"/>
      <c r="L93" s="12" t="s">
        <v>53</v>
      </c>
      <c r="M93" s="12" t="s">
        <v>42</v>
      </c>
      <c r="N93" s="12" t="s">
        <v>52</v>
      </c>
    </row>
    <row r="94" spans="1:14" s="10" customFormat="1" ht="28" customHeight="1" thickBot="1">
      <c r="B94" s="14" t="s">
        <v>5</v>
      </c>
      <c r="C94" s="15">
        <f>SUM(C17,C30,C43,C56,C69,C82)</f>
        <v>17600000</v>
      </c>
      <c r="D94" s="15">
        <f>SUM(D17,D30,D43,D56,D69,D82)</f>
        <v>12200000</v>
      </c>
      <c r="E94" s="16" t="s">
        <v>51</v>
      </c>
      <c r="F94" s="15">
        <f>D94*0.5</f>
        <v>6100000</v>
      </c>
      <c r="G94" s="115">
        <f>D94*0.5+D95*0.5+D96*0.7</f>
        <v>20022500</v>
      </c>
      <c r="H94" s="100">
        <f>100000*補助金算定!$C$8</f>
        <v>25000000</v>
      </c>
      <c r="I94" s="19"/>
      <c r="J94" s="100">
        <f>IF(G94&lt;H94,IF(F95&lt;I95,G94,F94+I95+F96),H94)</f>
        <v>20022500</v>
      </c>
      <c r="K94" s="65">
        <v>6100000</v>
      </c>
      <c r="L94" s="100">
        <f>K94*(70/50)+K95*(70/50)+K96</f>
        <v>24615500</v>
      </c>
      <c r="M94" s="97" t="str">
        <f>IF(J94=SUM(K94:K96),"OK","NG1")</f>
        <v>OK</v>
      </c>
      <c r="N94" s="62" t="str">
        <f>IF(K94&lt;=F94,"OK","NG2")</f>
        <v>OK</v>
      </c>
    </row>
    <row r="95" spans="1:14" s="10" customFormat="1" ht="28" customHeight="1" thickBot="1">
      <c r="B95" s="14" t="s">
        <v>6</v>
      </c>
      <c r="C95" s="15">
        <f t="shared" ref="C95:C100" si="6">SUM(C18,C31,C44,C57,C70,C83)</f>
        <v>10765000</v>
      </c>
      <c r="D95" s="15">
        <f t="shared" ref="D95:D100" si="7">SUM(D18,D31,D44,D57,D70,D83)</f>
        <v>10765000</v>
      </c>
      <c r="E95" s="16" t="s">
        <v>51</v>
      </c>
      <c r="F95" s="15">
        <f>D95*0.5</f>
        <v>5382500</v>
      </c>
      <c r="G95" s="116"/>
      <c r="H95" s="101"/>
      <c r="I95" s="15">
        <f>$C$8*7500*8</f>
        <v>15000000</v>
      </c>
      <c r="J95" s="101"/>
      <c r="K95" s="65">
        <v>5382500</v>
      </c>
      <c r="L95" s="101"/>
      <c r="M95" s="98"/>
      <c r="N95" s="42" t="str">
        <f>IF(K95&lt;=MIN(F95,I95),"OK","NG3")</f>
        <v>OK</v>
      </c>
    </row>
    <row r="96" spans="1:14" s="10" customFormat="1" ht="28" customHeight="1" thickBot="1">
      <c r="B96" s="14" t="s">
        <v>10</v>
      </c>
      <c r="C96" s="15">
        <f t="shared" si="6"/>
        <v>17600000</v>
      </c>
      <c r="D96" s="15">
        <f t="shared" si="7"/>
        <v>12200000</v>
      </c>
      <c r="E96" s="16" t="s">
        <v>28</v>
      </c>
      <c r="F96" s="15">
        <f t="shared" ref="F96:F99" si="8">D96*0.7</f>
        <v>8540000</v>
      </c>
      <c r="G96" s="117"/>
      <c r="H96" s="102"/>
      <c r="I96" s="44"/>
      <c r="J96" s="102"/>
      <c r="K96" s="65">
        <v>8540000</v>
      </c>
      <c r="L96" s="102"/>
      <c r="M96" s="99"/>
      <c r="N96" s="63" t="str">
        <f>IF(K96&lt;=F96,"OK","NG4")</f>
        <v>OK</v>
      </c>
    </row>
    <row r="97" spans="1:18" s="10" customFormat="1" ht="28" customHeight="1" thickBot="1">
      <c r="B97" s="14" t="s">
        <v>35</v>
      </c>
      <c r="C97" s="15">
        <f t="shared" si="6"/>
        <v>30301000</v>
      </c>
      <c r="D97" s="15">
        <f t="shared" si="7"/>
        <v>19101000</v>
      </c>
      <c r="E97" s="16" t="s">
        <v>11</v>
      </c>
      <c r="F97" s="113">
        <f t="shared" si="8"/>
        <v>13370700</v>
      </c>
      <c r="G97" s="114"/>
      <c r="H97" s="15">
        <f>25000*補助金算定!$C$7</f>
        <v>125000000</v>
      </c>
      <c r="I97" s="19"/>
      <c r="J97" s="15">
        <f>IF(F97&lt;H97,F97,H97)</f>
        <v>13370700</v>
      </c>
      <c r="K97" s="19"/>
      <c r="L97" s="15">
        <f>IF(H97&lt;J97,H97,J97)</f>
        <v>13370700</v>
      </c>
      <c r="P97" s="60" t="s">
        <v>54</v>
      </c>
      <c r="Q97" s="94" t="s">
        <v>55</v>
      </c>
      <c r="R97" s="96"/>
    </row>
    <row r="98" spans="1:18" s="10" customFormat="1" ht="28" customHeight="1" thickBot="1">
      <c r="B98" s="14" t="s">
        <v>7</v>
      </c>
      <c r="C98" s="15">
        <f t="shared" si="6"/>
        <v>1320000</v>
      </c>
      <c r="D98" s="15">
        <f t="shared" si="7"/>
        <v>920000</v>
      </c>
      <c r="E98" s="16" t="s">
        <v>11</v>
      </c>
      <c r="F98" s="113">
        <f t="shared" si="8"/>
        <v>644000</v>
      </c>
      <c r="G98" s="114"/>
      <c r="H98" s="70">
        <f>IF(補助金算定!C7&lt;&gt;"",IF(補助金算定!C7&gt;=20000,70000000,IF(補助金算定!C7&gt;=10000,50000000,IF(補助金算定!C7&gt;=5000,30000000,IF(補助金算定!C7&gt;=1000,10000000,IF(補助金算定!C7&gt;=500,5000000,IF(補助金算定!C7&gt;=100,2000000,1000000)))))),0)</f>
        <v>30000000</v>
      </c>
      <c r="I98" s="19"/>
      <c r="J98" s="15">
        <f>IF(F98&lt;H98,F98,H98)</f>
        <v>644000</v>
      </c>
      <c r="K98" s="19"/>
      <c r="L98" s="15">
        <f>IF(H98&lt;J98,H98,J98)</f>
        <v>644000</v>
      </c>
      <c r="P98" s="47" t="s">
        <v>56</v>
      </c>
      <c r="Q98" s="103" t="s">
        <v>65</v>
      </c>
      <c r="R98" s="104"/>
    </row>
    <row r="99" spans="1:18" s="10" customFormat="1" ht="28" customHeight="1" thickBot="1">
      <c r="B99" s="14" t="s">
        <v>8</v>
      </c>
      <c r="C99" s="15">
        <f t="shared" si="6"/>
        <v>30000</v>
      </c>
      <c r="D99" s="15">
        <f t="shared" si="7"/>
        <v>30000</v>
      </c>
      <c r="E99" s="16" t="s">
        <v>11</v>
      </c>
      <c r="F99" s="113">
        <f t="shared" si="8"/>
        <v>21000</v>
      </c>
      <c r="G99" s="114"/>
      <c r="H99" s="15">
        <f>10000*補助金算定!C8</f>
        <v>2500000</v>
      </c>
      <c r="I99" s="19"/>
      <c r="J99" s="15">
        <f>IF(F99&lt;H99,F99,H99)</f>
        <v>21000</v>
      </c>
      <c r="K99" s="19"/>
      <c r="L99" s="15">
        <f>IF(H99&lt;J99,H99,J99)</f>
        <v>21000</v>
      </c>
      <c r="P99" s="48" t="s">
        <v>57</v>
      </c>
      <c r="Q99" s="89" t="s">
        <v>60</v>
      </c>
      <c r="R99" s="91"/>
    </row>
    <row r="100" spans="1:18" s="10" customFormat="1" ht="28" customHeight="1" thickBot="1">
      <c r="B100" s="14" t="s">
        <v>9</v>
      </c>
      <c r="C100" s="15">
        <f t="shared" si="6"/>
        <v>25000000</v>
      </c>
      <c r="D100" s="15">
        <f t="shared" si="7"/>
        <v>20000000</v>
      </c>
      <c r="E100" s="16" t="s">
        <v>19</v>
      </c>
      <c r="F100" s="113">
        <f>D100*0.7</f>
        <v>14000000</v>
      </c>
      <c r="G100" s="114"/>
      <c r="H100" s="15">
        <f>560000*補助金算定!C9</f>
        <v>112000000</v>
      </c>
      <c r="I100" s="19"/>
      <c r="J100" s="15">
        <f>IF(F100&lt;H100,F100,H100)</f>
        <v>14000000</v>
      </c>
      <c r="K100" s="19"/>
      <c r="L100" s="15">
        <f>IF(H100&lt;J100,H100,J100)</f>
        <v>14000000</v>
      </c>
      <c r="P100" s="48" t="s">
        <v>58</v>
      </c>
      <c r="Q100" s="89" t="s">
        <v>87</v>
      </c>
      <c r="R100" s="91"/>
    </row>
    <row r="101" spans="1:18" s="10" customFormat="1" ht="28" customHeight="1" thickBot="1">
      <c r="B101" s="31" t="s">
        <v>12</v>
      </c>
      <c r="C101" s="17">
        <f>SUM(C94:C100)</f>
        <v>102616000</v>
      </c>
      <c r="D101" s="17">
        <f>SUM(D94:D100)</f>
        <v>75216000</v>
      </c>
      <c r="E101" s="18"/>
      <c r="F101" s="19"/>
      <c r="G101" s="18"/>
      <c r="H101" s="19"/>
      <c r="I101" s="19"/>
      <c r="J101" s="45">
        <f>SUM(J94:J100)</f>
        <v>48058200</v>
      </c>
      <c r="K101" s="19"/>
      <c r="L101" s="17">
        <f>SUM(L94:L100)</f>
        <v>52651200</v>
      </c>
      <c r="P101" s="49" t="s">
        <v>59</v>
      </c>
      <c r="Q101" s="92" t="s">
        <v>61</v>
      </c>
      <c r="R101" s="93"/>
    </row>
    <row r="102" spans="1:18">
      <c r="A102" s="25" t="s">
        <v>2</v>
      </c>
      <c r="J102" s="32" t="s">
        <v>68</v>
      </c>
      <c r="L102" s="32" t="s">
        <v>69</v>
      </c>
    </row>
    <row r="103" spans="1:18" s="24" customFormat="1" ht="18">
      <c r="A103" s="30"/>
      <c r="B103" s="30" t="s">
        <v>26</v>
      </c>
    </row>
    <row r="104" spans="1:18" s="24" customFormat="1" ht="18">
      <c r="A104" s="30"/>
      <c r="B104" s="30"/>
    </row>
    <row r="107" spans="1:18" ht="20.5" thickBot="1">
      <c r="A107" s="27" t="s">
        <v>73</v>
      </c>
      <c r="B107" s="40"/>
      <c r="C107" s="40"/>
      <c r="D107" s="40"/>
      <c r="E107" s="40"/>
      <c r="F107" s="40"/>
      <c r="G107" s="40"/>
      <c r="H107" s="40"/>
      <c r="I107" s="40"/>
      <c r="J107" s="40"/>
    </row>
    <row r="108" spans="1:18" ht="27.75" customHeight="1" thickBot="1">
      <c r="B108" s="29"/>
      <c r="C108" s="51" t="s">
        <v>74</v>
      </c>
      <c r="D108" s="60" t="s">
        <v>29</v>
      </c>
      <c r="E108" s="13" t="s">
        <v>30</v>
      </c>
      <c r="F108" s="13" t="s">
        <v>31</v>
      </c>
      <c r="G108" s="13" t="s">
        <v>32</v>
      </c>
      <c r="H108" s="13" t="s">
        <v>33</v>
      </c>
      <c r="I108" s="61" t="s">
        <v>34</v>
      </c>
      <c r="J108" s="12" t="s">
        <v>42</v>
      </c>
    </row>
    <row r="109" spans="1:18" ht="27.75" customHeight="1">
      <c r="B109" s="37" t="s">
        <v>5</v>
      </c>
      <c r="C109" s="46">
        <f t="shared" ref="C109:C111" si="9">K94</f>
        <v>6100000</v>
      </c>
      <c r="D109" s="66">
        <v>6000000</v>
      </c>
      <c r="E109" s="66">
        <v>100000</v>
      </c>
      <c r="F109" s="66"/>
      <c r="G109" s="66"/>
      <c r="H109" s="67"/>
      <c r="I109" s="66"/>
      <c r="J109" s="71" t="str">
        <f>IF((C109-SUM(D109:I109))&gt;=0,IF((C109-SUM(D109:I109))&lt;=6,"OK","NG5"),"NG5")</f>
        <v>OK</v>
      </c>
      <c r="K109" s="10"/>
    </row>
    <row r="110" spans="1:18" ht="27.75" customHeight="1">
      <c r="B110" s="58" t="s">
        <v>48</v>
      </c>
      <c r="C110" s="20">
        <f t="shared" si="9"/>
        <v>5382500</v>
      </c>
      <c r="D110" s="68">
        <v>2000000</v>
      </c>
      <c r="E110" s="68"/>
      <c r="F110" s="68"/>
      <c r="G110" s="68"/>
      <c r="H110" s="68"/>
      <c r="I110" s="68"/>
      <c r="J110" s="72" t="str">
        <f t="shared" ref="J110:J115" si="10">IF((C110-SUM(D110:I110))&gt;=0,IF((C110-SUM(D110:I110))&lt;=6,"OK","NG5"),"NG5")</f>
        <v>NG5</v>
      </c>
    </row>
    <row r="111" spans="1:18" ht="27.75" customHeight="1">
      <c r="B111" s="59" t="s">
        <v>47</v>
      </c>
      <c r="C111" s="20">
        <f t="shared" si="9"/>
        <v>8540000</v>
      </c>
      <c r="D111" s="68"/>
      <c r="E111" s="68"/>
      <c r="F111" s="68"/>
      <c r="G111" s="68"/>
      <c r="H111" s="68"/>
      <c r="I111" s="68"/>
      <c r="J111" s="72" t="str">
        <f t="shared" si="10"/>
        <v>NG5</v>
      </c>
    </row>
    <row r="112" spans="1:18" ht="27.75" customHeight="1">
      <c r="B112" s="22" t="str">
        <f t="shared" ref="B112:B115" si="11">B97</f>
        <v>広告費</v>
      </c>
      <c r="C112" s="20">
        <f>J97</f>
        <v>13370700</v>
      </c>
      <c r="D112" s="68">
        <v>10000000</v>
      </c>
      <c r="E112" s="68">
        <v>2500000</v>
      </c>
      <c r="F112" s="68"/>
      <c r="G112" s="68"/>
      <c r="H112" s="68"/>
      <c r="I112" s="68"/>
      <c r="J112" s="72" t="str">
        <f t="shared" si="10"/>
        <v>NG5</v>
      </c>
    </row>
    <row r="113" spans="2:17" ht="27.75" customHeight="1">
      <c r="B113" s="22" t="str">
        <f t="shared" si="11"/>
        <v>システム構築・運営費</v>
      </c>
      <c r="C113" s="20">
        <f>J98</f>
        <v>644000</v>
      </c>
      <c r="D113" s="68"/>
      <c r="E113" s="68"/>
      <c r="F113" s="68"/>
      <c r="G113" s="68"/>
      <c r="H113" s="68"/>
      <c r="I113" s="68"/>
      <c r="J113" s="72" t="str">
        <f t="shared" si="10"/>
        <v>NG5</v>
      </c>
    </row>
    <row r="114" spans="2:17" ht="27.75" customHeight="1">
      <c r="B114" s="22" t="str">
        <f t="shared" si="11"/>
        <v>その他経費</v>
      </c>
      <c r="C114" s="20">
        <f>J99</f>
        <v>21000</v>
      </c>
      <c r="D114" s="68">
        <v>0</v>
      </c>
      <c r="E114" s="68"/>
      <c r="F114" s="68"/>
      <c r="G114" s="68"/>
      <c r="H114" s="68"/>
      <c r="I114" s="68"/>
      <c r="J114" s="72" t="str">
        <f t="shared" si="10"/>
        <v>NG5</v>
      </c>
    </row>
    <row r="115" spans="2:17" ht="27.75" customHeight="1" thickBot="1">
      <c r="B115" s="23" t="str">
        <f t="shared" si="11"/>
        <v>リスキリング経費</v>
      </c>
      <c r="C115" s="21">
        <f>J100</f>
        <v>14000000</v>
      </c>
      <c r="D115" s="69"/>
      <c r="E115" s="69"/>
      <c r="F115" s="69"/>
      <c r="G115" s="69"/>
      <c r="H115" s="69"/>
      <c r="I115" s="69"/>
      <c r="J115" s="73" t="str">
        <f t="shared" si="10"/>
        <v>NG5</v>
      </c>
    </row>
    <row r="116" spans="2:17" ht="27.75" customHeight="1" thickBot="1">
      <c r="B116" s="41" t="s">
        <v>50</v>
      </c>
      <c r="C116" s="21">
        <f t="shared" ref="C116:I116" si="12">SUM(C109:C115)</f>
        <v>48058200</v>
      </c>
      <c r="D116" s="43">
        <f t="shared" si="12"/>
        <v>18000000</v>
      </c>
      <c r="E116" s="43">
        <f t="shared" si="12"/>
        <v>2600000</v>
      </c>
      <c r="F116" s="43">
        <f t="shared" si="12"/>
        <v>0</v>
      </c>
      <c r="G116" s="43">
        <f t="shared" si="12"/>
        <v>0</v>
      </c>
      <c r="H116" s="43">
        <f t="shared" si="12"/>
        <v>0</v>
      </c>
      <c r="I116" s="43">
        <f t="shared" si="12"/>
        <v>0</v>
      </c>
      <c r="J116" s="42"/>
    </row>
    <row r="117" spans="2:17" ht="27.75" customHeight="1" thickBot="1">
      <c r="B117" s="109" t="s">
        <v>66</v>
      </c>
      <c r="C117" s="110"/>
      <c r="D117" s="110"/>
      <c r="E117" s="110"/>
      <c r="F117" s="110"/>
      <c r="G117" s="110"/>
      <c r="H117" s="110"/>
      <c r="I117" s="111"/>
      <c r="J117" s="35"/>
    </row>
    <row r="118" spans="2:17" ht="27.75" customHeight="1" thickBot="1">
      <c r="B118" s="74" t="s">
        <v>49</v>
      </c>
      <c r="C118" s="76"/>
      <c r="D118" s="36" t="str">
        <f>IF($C$13&lt;&gt;"",IF(D109&lt;=D17*0.5,"OK","NG6"),"")</f>
        <v>NG6</v>
      </c>
      <c r="E118" s="36" t="str">
        <f>IF($C$26&lt;&gt;"",IF(E109&lt;=D30*0.5,"OK","NG6"),"")</f>
        <v>OK</v>
      </c>
      <c r="F118" s="36" t="str">
        <f>IF($C$39&lt;&gt;"",IF(F109&lt;=D43*0.5,"OK","NG6"),"")</f>
        <v/>
      </c>
      <c r="G118" s="36" t="str">
        <f>IF($C$52&lt;&gt;"",IF(G109&lt;=D56*0.5,"OK","NG6"),"")</f>
        <v/>
      </c>
      <c r="H118" s="36" t="str">
        <f>IF($C$65&lt;&gt;"",IF(H109&lt;=D69*0.5,"OK","NG6"),"")</f>
        <v/>
      </c>
      <c r="I118" s="36" t="str">
        <f>IF($C$78&lt;&gt;"",IF(I109&lt;=D82*0.5,"OK","NG6"),"")</f>
        <v/>
      </c>
      <c r="J118" s="10"/>
    </row>
    <row r="119" spans="2:17" ht="27.75" customHeight="1" thickBot="1">
      <c r="B119" s="38" t="s">
        <v>48</v>
      </c>
      <c r="C119" s="39"/>
      <c r="D119" s="36" t="str">
        <f>IF($C$13&lt;&gt;"",IF(D110&lt;=D18*0.5,"OK","NG6"),"")</f>
        <v>OK</v>
      </c>
      <c r="E119" s="36" t="str">
        <f>IF($C$26&lt;&gt;"",IF(E110&lt;=D31*0.5,"OK","NG6"),"")</f>
        <v>OK</v>
      </c>
      <c r="F119" s="36" t="str">
        <f>IF($C$39&lt;&gt;"",IF(F110&lt;=D44*0.5,"OK","NG6"),"")</f>
        <v/>
      </c>
      <c r="G119" s="36" t="str">
        <f>IF($C$52&lt;&gt;"",IF(G110&lt;=D57*0.5,"OK","NG6"),"")</f>
        <v/>
      </c>
      <c r="H119" s="36" t="str">
        <f>IF($C$65&lt;&gt;"",IF(H110&lt;=D70*0.5,"OK","NG6"),"")</f>
        <v/>
      </c>
      <c r="I119" s="36" t="str">
        <f>IF($C$78&lt;&gt;"",IF(I110&lt;=D83*0.5,"OK","NG6"),"")</f>
        <v/>
      </c>
      <c r="J119" s="35"/>
    </row>
    <row r="120" spans="2:17" ht="27.75" customHeight="1" thickBot="1">
      <c r="B120" s="38" t="s">
        <v>47</v>
      </c>
      <c r="C120" s="39"/>
      <c r="D120" s="36" t="str">
        <f>IF($C$13&lt;&gt;"",IF(D111&lt;=D19*0.7,"OK","NG7"),"")</f>
        <v>OK</v>
      </c>
      <c r="E120" s="36" t="str">
        <f>IF($C$26&lt;&gt;"",IF(E111&lt;=D32*0.7,"OK","NG7"),"")</f>
        <v>OK</v>
      </c>
      <c r="F120" s="36" t="str">
        <f>IF($C$39&lt;&gt;"",IF(F111&lt;=D45*0.7,"OK","NG7"),"")</f>
        <v/>
      </c>
      <c r="G120" s="36" t="str">
        <f>IF($C$52&lt;&gt;"",IF(G111&lt;=D58*0.7,"OK","NG7"),"")</f>
        <v/>
      </c>
      <c r="H120" s="36" t="str">
        <f>IF($C$65&lt;&gt;"",IF(H111&lt;=D71*0.7,"OK","NG7"),"")</f>
        <v/>
      </c>
      <c r="I120" s="36" t="str">
        <f>IF($C$78&lt;&gt;"",IF(I111&lt;=D84*0.7,"OK","NG7"),"")</f>
        <v/>
      </c>
      <c r="J120" s="35"/>
    </row>
    <row r="121" spans="2:17" ht="27.75" customHeight="1" thickBot="1">
      <c r="B121" s="33" t="s">
        <v>43</v>
      </c>
      <c r="C121" s="34"/>
      <c r="D121" s="36" t="str">
        <f>IF($C$13&lt;&gt;"",IF(D112&lt;=D20*0.7,"OK","NG7"),"")</f>
        <v>NG7</v>
      </c>
      <c r="E121" s="36" t="str">
        <f>IF($C$26&lt;&gt;"",IF(E112&lt;=D33*0.7,"OK","NG7"),"")</f>
        <v>OK</v>
      </c>
      <c r="F121" s="36" t="str">
        <f>IF($C$39&lt;&gt;"",IF(F112&lt;=D46*0.7,"OK","NG7"),"")</f>
        <v/>
      </c>
      <c r="G121" s="36" t="str">
        <f>IF($C$52&lt;&gt;"",IF(G112&lt;=D59*0.7,"OK","NG7"),"")</f>
        <v/>
      </c>
      <c r="H121" s="36" t="str">
        <f>IF($C$65&lt;&gt;"",IF(H112&lt;=D72*0.7,"OK","NG7"),"")</f>
        <v/>
      </c>
      <c r="I121" s="36" t="str">
        <f>IF($C$78&lt;&gt;"",IF(I112&lt;=D85*0.7,"OK","NG7"),"")</f>
        <v/>
      </c>
      <c r="J121" s="35"/>
      <c r="K121" s="60" t="s">
        <v>54</v>
      </c>
      <c r="L121" s="94" t="s">
        <v>55</v>
      </c>
      <c r="M121" s="95"/>
      <c r="N121" s="95"/>
      <c r="O121" s="95"/>
      <c r="P121" s="95"/>
      <c r="Q121" s="96"/>
    </row>
    <row r="122" spans="2:17" ht="27.75" customHeight="1" thickBot="1">
      <c r="B122" s="33" t="s">
        <v>44</v>
      </c>
      <c r="C122" s="34"/>
      <c r="D122" s="36" t="str">
        <f>IF($C$13&lt;&gt;"",IF(D113&lt;=D21*0.7,"OK","NG7"),"")</f>
        <v>OK</v>
      </c>
      <c r="E122" s="36" t="str">
        <f>IF($C$26&lt;&gt;"",IF(E113&lt;=D34*0.7,"OK","NG7"),"")</f>
        <v>OK</v>
      </c>
      <c r="F122" s="36" t="str">
        <f>IF($C$39&lt;&gt;"",IF(F113&lt;=D47*0.7,"OK","NG7"),"")</f>
        <v/>
      </c>
      <c r="G122" s="36" t="str">
        <f>IF($C$52&lt;&gt;"",IF(G113&lt;=D60*0.7,"OK","NG7"),"")</f>
        <v/>
      </c>
      <c r="H122" s="36" t="str">
        <f>IF($C$65&lt;&gt;"",IF(H113&lt;=D73*0.7,"OK","NG7"),"")</f>
        <v/>
      </c>
      <c r="I122" s="36" t="str">
        <f>IF($C$78&lt;&gt;"",IF(I113&lt;=D86*0.7,"OK","NG7"),"")</f>
        <v/>
      </c>
      <c r="J122" s="35"/>
      <c r="K122" s="47" t="s">
        <v>63</v>
      </c>
      <c r="L122" s="86" t="s">
        <v>88</v>
      </c>
      <c r="M122" s="87"/>
      <c r="N122" s="87"/>
      <c r="O122" s="87"/>
      <c r="P122" s="87"/>
      <c r="Q122" s="88"/>
    </row>
    <row r="123" spans="2:17" ht="27.75" customHeight="1" thickBot="1">
      <c r="B123" s="33" t="s">
        <v>45</v>
      </c>
      <c r="C123" s="34"/>
      <c r="D123" s="36" t="str">
        <f>IF($C$13&lt;&gt;"",IF(D114&lt;=D22*0.7,"OK","NG7"),"")</f>
        <v>OK</v>
      </c>
      <c r="E123" s="36" t="str">
        <f>IF($C$26&lt;&gt;"",IF(E114&lt;=D35*0.7,"OK","NG7"),"")</f>
        <v>OK</v>
      </c>
      <c r="F123" s="36" t="str">
        <f>IF($C$39&lt;&gt;"",IF(F114&lt;=D48*0.7,"OK","NG7"),"")</f>
        <v/>
      </c>
      <c r="G123" s="36" t="str">
        <f>IF($C$52&lt;&gt;"",IF(G114&lt;=D61*0.7,"OK","NG7"),"")</f>
        <v/>
      </c>
      <c r="H123" s="36" t="str">
        <f>IF($C$65&lt;&gt;"",IF(H114&lt;=D74*0.7,"OK","NG7"),"")</f>
        <v/>
      </c>
      <c r="I123" s="36" t="str">
        <f>IF($C$78&lt;&gt;"",IF(I114&lt;=D87*0.7,"OK","NG7"),"")</f>
        <v/>
      </c>
      <c r="J123" s="35"/>
      <c r="K123" s="48" t="s">
        <v>62</v>
      </c>
      <c r="L123" s="89" t="s">
        <v>67</v>
      </c>
      <c r="M123" s="90"/>
      <c r="N123" s="90"/>
      <c r="O123" s="90"/>
      <c r="P123" s="90"/>
      <c r="Q123" s="91"/>
    </row>
    <row r="124" spans="2:17" ht="33" customHeight="1" thickBot="1">
      <c r="B124" s="33" t="s">
        <v>46</v>
      </c>
      <c r="C124" s="34"/>
      <c r="D124" s="36" t="str">
        <f>IF($C$13&lt;&gt;"",IF(D115&lt;=D23*0.7,"OK","NG7"),"")</f>
        <v>OK</v>
      </c>
      <c r="E124" s="36" t="str">
        <f>IF($C$26&lt;&gt;"",IF(E115&lt;=D36*0.7,"OK","NG7"),"")</f>
        <v>OK</v>
      </c>
      <c r="F124" s="36" t="str">
        <f>IF($C$39&lt;&gt;"",IF(F115&lt;=D49*0.7,"OK","NG7"),"")</f>
        <v/>
      </c>
      <c r="G124" s="36" t="str">
        <f>IF($C$52&lt;&gt;"",IF(G115&lt;=D62*0.7,"OK","NG7"),"")</f>
        <v/>
      </c>
      <c r="H124" s="36" t="str">
        <f>IF($C$65&lt;&gt;"",IF(H115&lt;=D75*0.7,"OK","NG7"),"")</f>
        <v/>
      </c>
      <c r="I124" s="36" t="str">
        <f>IF($C$78&lt;&gt;"",IF(I115&lt;=D88*0.7,"OK","NG7"),"")</f>
        <v/>
      </c>
      <c r="J124" s="35"/>
      <c r="K124" s="49" t="s">
        <v>64</v>
      </c>
      <c r="L124" s="128" t="s">
        <v>89</v>
      </c>
      <c r="M124" s="129"/>
      <c r="N124" s="129"/>
      <c r="O124" s="129"/>
      <c r="P124" s="129"/>
      <c r="Q124" s="130"/>
    </row>
    <row r="125" spans="2:17" ht="28.5" customHeight="1"/>
  </sheetData>
  <sheetProtection sheet="1" objects="1" scenarios="1"/>
  <mergeCells count="52">
    <mergeCell ref="B15:B16"/>
    <mergeCell ref="C13:E13"/>
    <mergeCell ref="C26:E26"/>
    <mergeCell ref="D15:D16"/>
    <mergeCell ref="C52:E52"/>
    <mergeCell ref="B28:B29"/>
    <mergeCell ref="D28:D29"/>
    <mergeCell ref="B41:B42"/>
    <mergeCell ref="D41:D42"/>
    <mergeCell ref="C39:E39"/>
    <mergeCell ref="E15:E16"/>
    <mergeCell ref="E28:E29"/>
    <mergeCell ref="E41:E42"/>
    <mergeCell ref="C78:E78"/>
    <mergeCell ref="B80:B81"/>
    <mergeCell ref="D80:D81"/>
    <mergeCell ref="D54:D55"/>
    <mergeCell ref="B67:B68"/>
    <mergeCell ref="B54:B55"/>
    <mergeCell ref="D67:D68"/>
    <mergeCell ref="C65:E65"/>
    <mergeCell ref="E54:E55"/>
    <mergeCell ref="E67:E68"/>
    <mergeCell ref="E80:E81"/>
    <mergeCell ref="J93:K93"/>
    <mergeCell ref="H93:I93"/>
    <mergeCell ref="B117:I117"/>
    <mergeCell ref="B118:C118"/>
    <mergeCell ref="F93:G93"/>
    <mergeCell ref="J94:J96"/>
    <mergeCell ref="H94:H96"/>
    <mergeCell ref="F99:G99"/>
    <mergeCell ref="F100:G100"/>
    <mergeCell ref="G94:G96"/>
    <mergeCell ref="F97:G97"/>
    <mergeCell ref="F98:G98"/>
    <mergeCell ref="L122:Q122"/>
    <mergeCell ref="L123:Q123"/>
    <mergeCell ref="L124:Q124"/>
    <mergeCell ref="L121:Q121"/>
    <mergeCell ref="M94:M96"/>
    <mergeCell ref="L94:L96"/>
    <mergeCell ref="Q98:R98"/>
    <mergeCell ref="Q99:R99"/>
    <mergeCell ref="Q100:R100"/>
    <mergeCell ref="Q101:R101"/>
    <mergeCell ref="Q97:R97"/>
    <mergeCell ref="H19:K19"/>
    <mergeCell ref="H20:K20"/>
    <mergeCell ref="G15:K16"/>
    <mergeCell ref="H17:K17"/>
    <mergeCell ref="H18:K18"/>
  </mergeCells>
  <phoneticPr fontId="2"/>
  <conditionalFormatting sqref="G2">
    <cfRule type="expression" dxfId="8" priority="3">
      <formula>$G$2="OK"</formula>
    </cfRule>
    <cfRule type="expression" dxfId="7" priority="4">
      <formula>$G$2="NG"</formula>
    </cfRule>
  </conditionalFormatting>
  <dataValidations xWindow="284" yWindow="607"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C63:D63 C50:D50 C89:D89 C76:D76 C37:D37" xr:uid="{0EA998BC-F5EB-4009-9902-7D1316683EE5}">
      <formula1>1</formula1>
    </dataValidation>
    <dataValidation imeMode="on" allowBlank="1" showInputMessage="1" showErrorMessage="1" sqref="C26 C39 C52 C65 C78 C13" xr:uid="{1290BF0E-417C-4318-870F-A0F805BC9B5D}"/>
    <dataValidation type="decimal" imeMode="off" operator="greaterThanOrEqual" allowBlank="1" showInputMessage="1" showErrorMessage="1" errorTitle="入力が正しくありません" error="数字を入力してください" prompt="数字を入力してください" sqref="C69:D75 C17:D23 C30:D36 C43:D49 C56:D62 C82:D88" xr:uid="{D1E2F2C2-1349-4749-B996-92628698B676}">
      <formula1>1</formula1>
    </dataValidation>
    <dataValidation type="decimal" operator="greaterThanOrEqual" allowBlank="1" showInputMessage="1" showErrorMessage="1" errorTitle="入力が正しくありません" error="数字を入力してください" prompt="数字を入力してください" sqref="D109:I115 K94:K96" xr:uid="{707EB988-DD0E-4C2E-9BDE-8F7664EF4B04}">
      <formula1>1</formula1>
    </dataValidation>
    <dataValidation type="whole" operator="greaterThanOrEqual" allowBlank="1" showInputMessage="1" showErrorMessage="1" errorTitle="入力が正しくありません " error="数字を入力してください" prompt="数字を入力してください" sqref="C7:C9" xr:uid="{A2101926-7FB0-4683-8A29-BEC72AD509AB}">
      <formula1>1</formula1>
    </dataValidation>
  </dataValidations>
  <pageMargins left="0.7" right="0.7" top="0.75" bottom="0.75" header="0.3" footer="0.3"/>
  <pageSetup paperSize="9" scale="44" fitToHeight="0" orientation="portrait" verticalDpi="0" r:id="rId1"/>
  <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6C1733A5-409F-4B4B-9042-F581890E44C1}">
            <xm:f>NOT(ISERROR(SEARCH("NG",J116)))</xm:f>
            <xm:f>"NG"</xm:f>
            <x14:dxf>
              <font>
                <b/>
                <i val="0"/>
                <color rgb="FFFF0000"/>
              </font>
            </x14:dxf>
          </x14:cfRule>
          <xm:sqref>J116</xm:sqref>
        </x14:conditionalFormatting>
        <x14:conditionalFormatting xmlns:xm="http://schemas.microsoft.com/office/excel/2006/main">
          <x14:cfRule type="containsText" priority="11" operator="containsText" id="{AD696137-8782-4327-934F-0FBA81B7DE15}">
            <xm:f>NOT(ISERROR(SEARCH("NG",D118)))</xm:f>
            <xm:f>"NG"</xm:f>
            <x14:dxf>
              <font>
                <b/>
                <i val="0"/>
                <color rgb="FFFF0000"/>
              </font>
            </x14:dxf>
          </x14:cfRule>
          <xm:sqref>D118:I124</xm:sqref>
        </x14:conditionalFormatting>
        <x14:conditionalFormatting xmlns:xm="http://schemas.microsoft.com/office/excel/2006/main">
          <x14:cfRule type="containsText" priority="8" operator="containsText" id="{4C6B981C-9D5A-46C4-BB4D-E9B45E7EFB11}">
            <xm:f>NOT(ISERROR(SEARCH("NG",M94)))</xm:f>
            <xm:f>"NG"</xm:f>
            <x14:dxf>
              <font>
                <b/>
                <i val="0"/>
                <color rgb="FFFF0000"/>
              </font>
            </x14:dxf>
          </x14:cfRule>
          <xm:sqref>M94:M96 N95</xm:sqref>
        </x14:conditionalFormatting>
        <x14:conditionalFormatting xmlns:xm="http://schemas.microsoft.com/office/excel/2006/main">
          <x14:cfRule type="containsText" priority="5" operator="containsText" id="{9D29CFF9-CF5D-484D-A420-5B474E24ECF1}">
            <xm:f>NOT(ISERROR(SEARCH("NG",N96)))</xm:f>
            <xm:f>"NG"</xm:f>
            <x14:dxf>
              <font>
                <b/>
                <i val="0"/>
                <color rgb="FFFF0000"/>
              </font>
            </x14:dxf>
          </x14:cfRule>
          <xm:sqref>N96</xm:sqref>
        </x14:conditionalFormatting>
        <x14:conditionalFormatting xmlns:xm="http://schemas.microsoft.com/office/excel/2006/main">
          <x14:cfRule type="containsText" priority="6" operator="containsText" id="{57368A4C-263C-4209-96FD-8B43D0C796CA}">
            <xm:f>NOT(ISERROR(SEARCH("NG",N94)))</xm:f>
            <xm:f>"NG"</xm:f>
            <x14:dxf>
              <font>
                <b/>
                <i val="0"/>
                <color rgb="FFFF0000"/>
              </font>
            </x14:dxf>
          </x14:cfRule>
          <xm:sqref>N94</xm:sqref>
        </x14:conditionalFormatting>
        <x14:conditionalFormatting xmlns:xm="http://schemas.microsoft.com/office/excel/2006/main">
          <x14:cfRule type="containsText" priority="1" operator="containsText" id="{85F32071-4F5E-46F4-B303-DE061E003E2B}">
            <xm:f>NOT(ISERROR(SEARCH("NG",J109)))</xm:f>
            <xm:f>"NG"</xm:f>
            <x14:dxf>
              <font>
                <b/>
                <i val="0"/>
                <color rgb="FFFF0000"/>
              </font>
            </x14:dxf>
          </x14:cfRule>
          <xm:sqref>J109:J115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2023-03-31T07:21:08Z</dcterms:modified>
</cp:coreProperties>
</file>