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20CAE4F0-9658-49A3-877A-756521FC78AC}" xr6:coauthVersionLast="47" xr6:coauthVersionMax="47" xr10:uidLastSave="{00000000-0000-0000-0000-000000000000}"/>
  <workbookProtection workbookAlgorithmName="SHA-512" workbookHashValue="f4EglA63K16BzZB0sMwTIT0RyIgYz5NcOCKi5Wjlkid1xQRUGgOXj8hGg1wFoGCC1edeGsyX1teFYUv6JKgRjA==" workbookSaltValue="VAR1sbpvFFz3v7Dy4J33ow==" workbookSpinCount="100000" lockStructure="1"/>
  <bookViews>
    <workbookView xWindow="-120" yWindow="-120" windowWidth="29040" windowHeight="1584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06" i="1" l="1"/>
  <c r="F48" i="1"/>
  <c r="E145" i="1" l="1"/>
  <c r="F140" i="1"/>
  <c r="G141" i="1"/>
  <c r="G140" i="1"/>
  <c r="F146" i="1"/>
  <c r="F145" i="1"/>
  <c r="F144" i="1"/>
  <c r="F143" i="1"/>
  <c r="F142" i="1"/>
  <c r="F141" i="1"/>
  <c r="E146" i="1"/>
  <c r="E144" i="1"/>
  <c r="E143" i="1"/>
  <c r="E142" i="1"/>
  <c r="E141" i="1"/>
  <c r="E140" i="1"/>
  <c r="D140" i="1" s="1"/>
  <c r="H141" i="1"/>
  <c r="I141" i="1"/>
  <c r="J141" i="1"/>
  <c r="H140" i="1"/>
  <c r="H147" i="1" s="1"/>
  <c r="I140" i="1"/>
  <c r="J140" i="1"/>
  <c r="J146" i="1"/>
  <c r="I146" i="1"/>
  <c r="H146" i="1"/>
  <c r="G146" i="1"/>
  <c r="C146" i="1"/>
  <c r="J145" i="1"/>
  <c r="I145" i="1"/>
  <c r="H145" i="1"/>
  <c r="G145" i="1"/>
  <c r="C145" i="1"/>
  <c r="J144" i="1"/>
  <c r="I144" i="1"/>
  <c r="H144" i="1"/>
  <c r="G144" i="1"/>
  <c r="C144" i="1"/>
  <c r="J143" i="1"/>
  <c r="I143" i="1"/>
  <c r="H143" i="1"/>
  <c r="G143" i="1"/>
  <c r="C143" i="1"/>
  <c r="J142" i="1"/>
  <c r="I142" i="1"/>
  <c r="H142" i="1"/>
  <c r="G142" i="1"/>
  <c r="C142" i="1"/>
  <c r="C141" i="1"/>
  <c r="C140" i="1"/>
  <c r="E12" i="1"/>
  <c r="E11" i="1"/>
  <c r="E10" i="1"/>
  <c r="E9" i="1"/>
  <c r="E8" i="1"/>
  <c r="E7" i="1"/>
  <c r="D143" i="1" l="1"/>
  <c r="D145" i="1"/>
  <c r="D141" i="1"/>
  <c r="G147" i="1"/>
  <c r="D146" i="1"/>
  <c r="D144" i="1"/>
  <c r="D142" i="1"/>
  <c r="F147" i="1"/>
  <c r="J147" i="1"/>
  <c r="I147" i="1"/>
  <c r="E147" i="1"/>
  <c r="D147" i="1" l="1"/>
  <c r="I110" i="1"/>
  <c r="F30" i="1"/>
  <c r="F43" i="1"/>
  <c r="F72" i="1"/>
  <c r="F29" i="1"/>
  <c r="G130" i="1"/>
  <c r="F60" i="1"/>
  <c r="F70" i="1"/>
  <c r="F31" i="1"/>
  <c r="F34" i="1"/>
  <c r="E36" i="1"/>
  <c r="D36" i="1"/>
  <c r="F35" i="1"/>
  <c r="F95" i="1"/>
  <c r="F96" i="1"/>
  <c r="F97" i="1"/>
  <c r="F98" i="1"/>
  <c r="F99" i="1"/>
  <c r="F100" i="1"/>
  <c r="F94"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J107" i="1"/>
  <c r="F130" i="1"/>
  <c r="J136" i="1"/>
  <c r="I136" i="1"/>
  <c r="H136" i="1"/>
  <c r="G136" i="1"/>
  <c r="F136" i="1"/>
  <c r="E136" i="1"/>
  <c r="J135" i="1"/>
  <c r="I135" i="1"/>
  <c r="H135" i="1"/>
  <c r="G135" i="1"/>
  <c r="F135" i="1"/>
  <c r="E135" i="1"/>
  <c r="J134" i="1"/>
  <c r="I134" i="1"/>
  <c r="H134" i="1"/>
  <c r="G134" i="1"/>
  <c r="F134" i="1"/>
  <c r="E134" i="1"/>
  <c r="J133" i="1"/>
  <c r="I133" i="1"/>
  <c r="H133" i="1"/>
  <c r="G133" i="1"/>
  <c r="F133" i="1"/>
  <c r="E133" i="1"/>
  <c r="J132" i="1"/>
  <c r="I132" i="1"/>
  <c r="H132" i="1"/>
  <c r="G132" i="1"/>
  <c r="F132" i="1"/>
  <c r="E132" i="1"/>
  <c r="J131" i="1"/>
  <c r="I131" i="1"/>
  <c r="H131" i="1"/>
  <c r="G131" i="1"/>
  <c r="F131" i="1"/>
  <c r="E131" i="1"/>
  <c r="J130" i="1"/>
  <c r="I130" i="1"/>
  <c r="H130" i="1"/>
  <c r="E130" i="1"/>
  <c r="D121" i="1"/>
  <c r="K121" i="1" s="1"/>
  <c r="D122" i="1"/>
  <c r="K122" i="1" s="1"/>
  <c r="D123" i="1"/>
  <c r="K123" i="1" s="1"/>
  <c r="E106" i="1"/>
  <c r="E108" i="1"/>
  <c r="G108" i="1" s="1"/>
  <c r="E107" i="1"/>
  <c r="G107" i="1" s="1"/>
  <c r="D106" i="1"/>
  <c r="D108" i="1"/>
  <c r="D107" i="1"/>
  <c r="J128" i="1"/>
  <c r="I128" i="1"/>
  <c r="H128" i="1"/>
  <c r="F128" i="1"/>
  <c r="G128" i="1"/>
  <c r="E128" i="1"/>
  <c r="C124" i="1"/>
  <c r="C125" i="1"/>
  <c r="C126" i="1"/>
  <c r="O106" i="1" l="1"/>
  <c r="G106" i="1"/>
  <c r="H106" i="1" s="1"/>
  <c r="F49" i="1"/>
  <c r="F62" i="1"/>
  <c r="F88" i="1"/>
  <c r="F75" i="1"/>
  <c r="F36" i="1"/>
  <c r="F101" i="1"/>
  <c r="O107" i="1"/>
  <c r="O108" i="1" l="1"/>
  <c r="C127" i="1" l="1"/>
  <c r="I112" i="1"/>
  <c r="I111" i="1"/>
  <c r="I109" i="1"/>
  <c r="I106" i="1"/>
  <c r="K106" i="1" s="1"/>
  <c r="D109" i="1"/>
  <c r="D110" i="1"/>
  <c r="D111" i="1"/>
  <c r="D112" i="1"/>
  <c r="E109" i="1"/>
  <c r="G109" i="1" s="1"/>
  <c r="E110" i="1"/>
  <c r="G110" i="1" s="1"/>
  <c r="E111" i="1"/>
  <c r="G111" i="1" s="1"/>
  <c r="E112" i="1"/>
  <c r="G112" i="1" s="1"/>
  <c r="K111" i="1" l="1"/>
  <c r="D126" i="1" s="1"/>
  <c r="K126" i="1" s="1"/>
  <c r="N106" i="1"/>
  <c r="K109" i="1"/>
  <c r="D124" i="1" s="1"/>
  <c r="K124" i="1" s="1"/>
  <c r="K112" i="1"/>
  <c r="E113" i="1"/>
  <c r="D113" i="1"/>
  <c r="M111" i="1" l="1"/>
  <c r="M109" i="1"/>
  <c r="K110" i="1"/>
  <c r="K113" i="1" s="1"/>
  <c r="D127" i="1"/>
  <c r="K127" i="1" s="1"/>
  <c r="M112" i="1"/>
  <c r="D125" i="1" l="1"/>
  <c r="K125" i="1" s="1"/>
  <c r="M110" i="1"/>
  <c r="M113" i="1" s="1"/>
  <c r="D128" i="1" l="1"/>
  <c r="H14" i="1" s="1"/>
  <c r="G4" i="1" l="1"/>
  <c r="G8" i="1"/>
  <c r="I8" i="1" s="1"/>
  <c r="G6" i="1"/>
  <c r="G12" i="1"/>
  <c r="I12" i="1" s="1"/>
  <c r="G10" i="1"/>
  <c r="I10" i="1" s="1"/>
  <c r="G5" i="1"/>
  <c r="G11" i="1"/>
  <c r="I11" i="1" s="1"/>
  <c r="G9" i="1"/>
  <c r="I9" i="1" s="1"/>
  <c r="G7" i="1"/>
  <c r="I7" i="1" s="1"/>
</calcChain>
</file>

<file path=xl/sharedStrings.xml><?xml version="1.0" encoding="utf-8"?>
<sst xmlns="http://schemas.openxmlformats.org/spreadsheetml/2006/main" count="187" uniqueCount="97">
  <si>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</si>
  <si>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</si>
  <si>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</si>
  <si>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</si>
  <si>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</si>
  <si>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</si>
  <si>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</si>
  <si>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</si>
  <si>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</si>
  <si>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</si>
  <si>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</si>
  <si>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</si>
  <si>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</si>
  <si>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</si>
  <si>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</si>
  <si>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</si>
  <si>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</si>
  <si>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</si>
  <si>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</si>
  <si>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</si>
  <si>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</si>
  <si>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</si>
  <si>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※様式第3「（３）成果目標」の各合計人数から転記願います。</t>
    <phoneticPr fontId="2"/>
  </si>
  <si>
    <t>補助対象経費</t>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</si>
  <si>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</si>
  <si>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</si>
  <si>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</si>
  <si>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</si>
  <si>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</si>
  <si>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</si>
  <si>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</si>
  <si>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</si>
  <si>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</si>
  <si>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</si>
  <si>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</si>
  <si>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</si>
  <si>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</si>
  <si>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</si>
  <si>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</si>
  <si>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</si>
  <si>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</si>
  <si>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</si>
  <si>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</si>
  <si>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</si>
  <si>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</si>
  <si>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</si>
  <si>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</si>
  <si>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</si>
  <si>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</si>
  <si>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</si>
  <si>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</si>
  <si>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</si>
  <si>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</si>
  <si>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</si>
  <si>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</si>
  <si>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</si>
  <si>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</si>
  <si>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</si>
  <si>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</si>
  <si>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</si>
  <si>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チェック(補助対象経費の１／２または７／10以内)</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</si>
  <si>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</si>
  <si>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</si>
  <si>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</si>
  <si>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</si>
  <si>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</si>
  <si>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</si>
  <si>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</si>
  <si>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</si>
  <si>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</si>
  <si>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</si>
  <si>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</si>
  <si>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</si>
  <si>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</si>
  <si>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</si>
  <si>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</si>
  <si>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</si>
  <si>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</si>
  <si>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</si>
  <si>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</si>
  <si>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</si>
  <si>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</si>
  <si>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</si>
  <si>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</si>
  <si>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</si>
  <si>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</si>
  <si>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</si>
  <si>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</si>
  <si>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</si>
  <si>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補助申請経費（人件費）（L列106行）が、補助率乗算後の補助対象経費(c)の人件費（G列106行）の金額以下になるように修正してください。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phoneticPr fontId="2"/>
  </si>
  <si>
    <t>補助申請経費（補助員人件費）（L列108行）が、補助率乗算後の補助対象経費(c)の補助員人件費（G列108行）の金額以下になるように修正してください。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</si>
  <si>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補助申請経費（謝金）（L列107行）が、補助率乗算後の補助対象経費(c)の謝金（G列107行）の金額以下かつ謝金の上限額(d)（J列107行目）以下になるように修正してください。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</si>
  <si>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各経費について、補助申請経費の合計額（D列121行～128行）と事業者別の合計額（E列～J列121行～128行）が一致するように修正してください。
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75" eb="76">
      <t>エン</t>
    </rPh>
    <rPh sb="90" eb="92">
      <t>カイショウ</t>
    </rPh>
    <rPh sb="96" eb="98">
      <t>バアイ</t>
    </rPh>
    <rPh sb="101" eb="103">
      <t>ガイトウ</t>
    </rPh>
    <rPh sb="105" eb="108">
      <t>ジギョウシャ</t>
    </rPh>
    <rPh sb="109" eb="111">
      <t>ヒモク</t>
    </rPh>
    <rPh sb="114" eb="115">
      <t>エン</t>
    </rPh>
    <phoneticPr fontId="2"/>
  </si>
  <si>
    <t>各事業者の人件費及び謝金について、事業者別の人件費及び謝金の振り分けした金額（E列～J列、121行～122行）が、事業者の補助対象経費（E列25行～101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</si>
  <si>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諸経費、リスキリング経費について、事業者別の振り分けした金額（E列～J列、123行～127行）が、事業者の補助対象経費（E列25行～101行のうち、補助員人件費、広告費、システム構築・運営費、その他諸経費、リスキリング経費）のそれぞれに７／10を乗じた額以下になるように修正してください。</t>
    <rPh sb="104" eb="107">
      <t>ホジョイン</t>
    </rPh>
    <rPh sb="107" eb="110">
      <t>ジンケンヒ</t>
    </rPh>
    <rPh sb="111" eb="114">
      <t>コウコクヒ</t>
    </rPh>
    <rPh sb="119" eb="121">
      <t>コウチク</t>
    </rPh>
    <rPh sb="122" eb="125">
      <t>ウンエイヒ</t>
    </rPh>
    <rPh sb="128" eb="132">
      <t>タショケイヒ</t>
    </rPh>
    <rPh sb="139" eb="141">
      <t>ケイヒ</t>
    </rPh>
    <phoneticPr fontId="2"/>
  </si>
  <si>
    <t>11_Ver.3.0</t>
    <phoneticPr fontId="2"/>
  </si>
  <si>
    <t>株式会社ＸＹＺ</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</si>
</sst>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2">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8"/>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b/>
      <sz val="10"/>
      <color rgb="FFFF0000"/>
      <name val="Yu Gothic"/>
      <family val="2"/>
      <scheme val="minor"/>
    </font>
    <font>
      <b/>
      <sz val="10"/>
      <color rgb="FFFF000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175">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pplyProtection="1">
      <alignment horizontal="justify" vertical="center" wrapText="1"/>
    </xf>
    <xf numFmtId="0" fontId="1" fillId="0" borderId="13" xfId="0" applyFont="1" applyBorder="1" applyAlignment="1" applyProtection="1">
      <alignment horizontal="justify" vertical="center" wrapText="1"/>
    </xf>
    <xf numFmtId="0" fontId="6" fillId="0" borderId="0" xfId="0" applyFont="1" applyAlignment="1" applyProtection="1">
      <alignment vertical="center"/>
    </xf>
    <xf numFmtId="0" fontId="1" fillId="0" borderId="0" xfId="0" applyFont="1" applyFill="1" applyBorder="1" applyAlignment="1" applyProtection="1">
      <alignment horizontal="justify" vertical="center" wrapText="1"/>
    </xf>
    <xf numFmtId="0" fontId="3" fillId="0" borderId="0" xfId="0" applyFont="1" applyBorder="1" applyAlignment="1" applyProtection="1">
      <alignment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5" fillId="0" borderId="0" xfId="0" applyFont="1" applyAlignment="1" applyProtection="1">
      <alignment vertical="center"/>
    </xf>
    <xf numFmtId="0" fontId="5" fillId="0" borderId="10" xfId="0" applyFont="1" applyBorder="1" applyAlignment="1" applyProtection="1">
      <alignment vertical="center"/>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5" xfId="0" applyFont="1" applyBorder="1" applyAlignment="1" applyProtection="1">
      <alignment vertical="center"/>
    </xf>
    <xf numFmtId="176" fontId="5" fillId="0" borderId="5" xfId="0" applyNumberFormat="1" applyFont="1" applyBorder="1" applyAlignment="1" applyProtection="1">
      <alignment horizontal="right" vertical="center"/>
    </xf>
    <xf numFmtId="56" fontId="5" fillId="0" borderId="5" xfId="0" quotePrefix="1" applyNumberFormat="1" applyFont="1" applyBorder="1" applyAlignment="1" applyProtection="1">
      <alignment horizontal="center" vertical="center"/>
    </xf>
    <xf numFmtId="176" fontId="8" fillId="0" borderId="5" xfId="0" applyNumberFormat="1" applyFont="1" applyBorder="1" applyAlignment="1" applyProtection="1">
      <alignment horizontal="right" vertical="center"/>
    </xf>
    <xf numFmtId="176" fontId="9" fillId="0" borderId="9" xfId="0" applyNumberFormat="1" applyFont="1" applyBorder="1" applyAlignment="1" applyProtection="1">
      <alignment vertical="center"/>
    </xf>
    <xf numFmtId="0" fontId="9" fillId="0" borderId="9" xfId="0" applyFont="1" applyBorder="1" applyAlignment="1" applyProtection="1">
      <alignment horizontal="center" vertical="center"/>
    </xf>
    <xf numFmtId="176" fontId="5" fillId="0" borderId="17" xfId="0" applyNumberFormat="1" applyFont="1" applyBorder="1" applyAlignment="1" applyProtection="1">
      <alignment vertical="center"/>
    </xf>
    <xf numFmtId="176" fontId="5" fillId="0" borderId="18" xfId="0" applyNumberFormat="1" applyFont="1" applyBorder="1" applyAlignment="1" applyProtection="1">
      <alignment vertical="center"/>
    </xf>
    <xf numFmtId="0" fontId="5" fillId="0" borderId="14" xfId="0" applyFont="1" applyBorder="1" applyAlignment="1" applyProtection="1">
      <alignment vertical="center"/>
    </xf>
    <xf numFmtId="0" fontId="5" fillId="0" borderId="15" xfId="0" applyFont="1" applyBorder="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3" fillId="0" borderId="0" xfId="0" applyFont="1" applyBorder="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vertical="center"/>
    </xf>
    <xf numFmtId="0" fontId="3" fillId="0" borderId="21" xfId="0" applyFont="1" applyBorder="1" applyAlignment="1" applyProtection="1">
      <alignment vertical="center"/>
    </xf>
    <xf numFmtId="0" fontId="0" fillId="0" borderId="0" xfId="0" applyFont="1" applyAlignment="1" applyProtection="1">
      <alignment vertical="center"/>
    </xf>
    <xf numFmtId="0" fontId="9" fillId="0" borderId="5" xfId="0" applyFont="1" applyBorder="1" applyAlignment="1" applyProtection="1">
      <alignment horizontal="center" vertical="center"/>
    </xf>
    <xf numFmtId="0" fontId="13" fillId="0" borderId="0" xfId="0" applyFont="1" applyAlignment="1" applyProtection="1">
      <alignment vertical="center"/>
    </xf>
    <xf numFmtId="0" fontId="5" fillId="0" borderId="13" xfId="0" applyFont="1" applyBorder="1" applyAlignment="1" applyProtection="1">
      <alignment vertical="center"/>
    </xf>
    <xf numFmtId="176" fontId="5" fillId="0" borderId="25" xfId="0" applyNumberFormat="1" applyFont="1" applyBorder="1" applyAlignment="1" applyProtection="1">
      <alignment vertical="center"/>
    </xf>
    <xf numFmtId="0" fontId="3" fillId="0" borderId="12" xfId="0" applyFont="1" applyBorder="1" applyAlignment="1" applyProtection="1">
      <alignment horizontal="center" vertical="center"/>
    </xf>
    <xf numFmtId="176" fontId="14" fillId="0" borderId="24" xfId="0" applyNumberFormat="1" applyFont="1" applyFill="1" applyBorder="1" applyAlignment="1" applyProtection="1">
      <alignment horizontal="center" vertical="center" shrinkToFit="1"/>
    </xf>
    <xf numFmtId="0" fontId="5" fillId="0" borderId="26" xfId="0" applyFont="1" applyBorder="1" applyAlignment="1" applyProtection="1">
      <alignment vertical="center" wrapText="1"/>
    </xf>
    <xf numFmtId="0" fontId="5" fillId="0" borderId="13"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3" fillId="0" borderId="0" xfId="0" applyFont="1" applyFill="1" applyAlignment="1" applyProtection="1">
      <alignment vertical="center"/>
    </xf>
    <xf numFmtId="0" fontId="5" fillId="0" borderId="6" xfId="0" applyFont="1" applyBorder="1" applyAlignment="1" applyProtection="1">
      <alignment vertical="center"/>
    </xf>
    <xf numFmtId="0" fontId="3" fillId="0" borderId="5" xfId="0" applyFont="1" applyBorder="1" applyAlignment="1" applyProtection="1">
      <alignment horizontal="center" vertical="center"/>
    </xf>
    <xf numFmtId="176" fontId="4" fillId="0" borderId="20" xfId="0" applyNumberFormat="1" applyFont="1" applyFill="1" applyBorder="1" applyAlignment="1" applyProtection="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pplyProtection="1">
      <alignment horizontal="right" vertical="center"/>
    </xf>
    <xf numFmtId="176" fontId="5" fillId="0" borderId="29" xfId="0" applyNumberFormat="1" applyFont="1" applyBorder="1" applyAlignment="1" applyProtection="1">
      <alignment vertical="center"/>
    </xf>
    <xf numFmtId="0" fontId="19" fillId="0" borderId="27" xfId="0" applyFont="1" applyBorder="1" applyAlignment="1" applyProtection="1">
      <alignment horizontal="center" vertical="center"/>
    </xf>
    <xf numFmtId="0" fontId="19" fillId="0" borderId="19" xfId="0" applyFont="1" applyBorder="1" applyAlignment="1" applyProtection="1">
      <alignment horizontal="center" vertical="center"/>
    </xf>
    <xf numFmtId="0" fontId="19" fillId="0" borderId="20" xfId="0" applyFont="1" applyBorder="1" applyAlignment="1" applyProtection="1">
      <alignment horizontal="center" vertical="center"/>
    </xf>
    <xf numFmtId="0" fontId="20" fillId="0" borderId="39" xfId="0" applyFont="1" applyBorder="1" applyAlignment="1" applyProtection="1">
      <alignment vertical="center"/>
    </xf>
    <xf numFmtId="0" fontId="5" fillId="0" borderId="16" xfId="0" applyFont="1" applyBorder="1" applyAlignment="1" applyProtection="1">
      <alignment horizontal="center" vertical="center" wrapText="1"/>
    </xf>
    <xf numFmtId="0" fontId="21" fillId="0" borderId="8" xfId="0" applyFont="1" applyBorder="1" applyAlignment="1" applyProtection="1">
      <alignment horizontal="center" vertical="center"/>
    </xf>
    <xf numFmtId="0" fontId="22" fillId="0" borderId="0" xfId="0" applyFont="1" applyAlignment="1" applyProtection="1">
      <alignment vertical="center"/>
    </xf>
    <xf numFmtId="0" fontId="5" fillId="0" borderId="22" xfId="0" applyFont="1" applyBorder="1" applyAlignment="1" applyProtection="1">
      <alignment vertical="center"/>
    </xf>
    <xf numFmtId="0" fontId="5" fillId="0" borderId="24" xfId="0" applyFont="1" applyBorder="1" applyAlignment="1" applyProtection="1">
      <alignment vertical="center"/>
    </xf>
    <xf numFmtId="176" fontId="4" fillId="0" borderId="5" xfId="0" applyNumberFormat="1" applyFont="1" applyFill="1" applyBorder="1" applyAlignment="1" applyProtection="1">
      <alignment vertical="center" shrinkToFit="1"/>
    </xf>
    <xf numFmtId="176" fontId="4" fillId="2" borderId="5" xfId="0" applyNumberFormat="1" applyFont="1" applyFill="1" applyBorder="1" applyAlignment="1" applyProtection="1">
      <alignment vertical="center" shrinkToFit="1"/>
    </xf>
    <xf numFmtId="0" fontId="16" fillId="0" borderId="14" xfId="0" applyFont="1" applyBorder="1" applyAlignment="1" applyProtection="1">
      <alignment vertical="center" wrapText="1"/>
    </xf>
    <xf numFmtId="0" fontId="16" fillId="0" borderId="14" xfId="0" applyFont="1" applyBorder="1" applyAlignment="1" applyProtection="1">
      <alignment vertical="center"/>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5" fillId="0" borderId="5" xfId="0" applyNumberFormat="1" applyFont="1" applyBorder="1" applyAlignment="1">
      <alignment horizontal="right"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vertical="center"/>
    </xf>
    <xf numFmtId="0" fontId="0" fillId="0" borderId="0" xfId="0" applyAlignment="1">
      <alignment vertical="center"/>
    </xf>
    <xf numFmtId="0" fontId="22" fillId="0" borderId="0" xfId="0" applyFont="1" applyAlignment="1">
      <alignment vertical="center"/>
    </xf>
    <xf numFmtId="0" fontId="25" fillId="0" borderId="44" xfId="0" applyFont="1" applyBorder="1" applyAlignment="1">
      <alignment horizontal="center" vertical="center" wrapText="1"/>
    </xf>
    <xf numFmtId="0" fontId="25" fillId="0" borderId="17" xfId="0" applyFont="1" applyBorder="1" applyAlignment="1">
      <alignment vertical="center"/>
    </xf>
    <xf numFmtId="0" fontId="25" fillId="0" borderId="36" xfId="0" applyFont="1" applyBorder="1" applyAlignment="1">
      <alignment vertical="center"/>
    </xf>
    <xf numFmtId="0" fontId="25" fillId="0" borderId="45" xfId="0" applyFont="1" applyBorder="1" applyAlignment="1">
      <alignment vertical="center"/>
    </xf>
    <xf numFmtId="0" fontId="27" fillId="0" borderId="0" xfId="0" applyFont="1" applyAlignment="1">
      <alignment vertical="center"/>
    </xf>
    <xf numFmtId="0" fontId="25" fillId="0" borderId="46" xfId="0" applyFont="1" applyBorder="1" applyAlignment="1">
      <alignment vertical="center"/>
    </xf>
    <xf numFmtId="0" fontId="25" fillId="0" borderId="47" xfId="0" applyFont="1" applyBorder="1" applyAlignment="1">
      <alignment vertical="center"/>
    </xf>
    <xf numFmtId="0" fontId="25" fillId="0" borderId="48" xfId="0" applyFont="1" applyBorder="1" applyAlignment="1">
      <alignment vertical="center"/>
    </xf>
    <xf numFmtId="0" fontId="28" fillId="0" borderId="0" xfId="0" applyFont="1" applyAlignment="1">
      <alignment vertical="center"/>
    </xf>
    <xf numFmtId="0" fontId="25" fillId="0" borderId="49" xfId="0" applyFont="1" applyBorder="1" applyAlignment="1">
      <alignment horizontal="center" vertical="center"/>
    </xf>
    <xf numFmtId="0" fontId="25" fillId="0" borderId="50" xfId="0" applyFont="1" applyBorder="1" applyAlignment="1">
      <alignment vertical="center"/>
    </xf>
    <xf numFmtId="0" fontId="25" fillId="0" borderId="49" xfId="0" applyFont="1" applyBorder="1" applyAlignment="1">
      <alignment vertical="center"/>
    </xf>
    <xf numFmtId="0" fontId="25" fillId="0" borderId="51" xfId="0" applyFont="1" applyBorder="1" applyAlignment="1">
      <alignment vertical="center"/>
    </xf>
    <xf numFmtId="0" fontId="3" fillId="0" borderId="0" xfId="0" applyFont="1" applyAlignment="1">
      <alignment vertical="center"/>
    </xf>
    <xf numFmtId="0" fontId="5" fillId="0" borderId="0" xfId="0" applyFont="1" applyAlignment="1">
      <alignment vertical="center"/>
    </xf>
    <xf numFmtId="0" fontId="10" fillId="0" borderId="0" xfId="0" applyFont="1" applyAlignment="1">
      <alignment vertical="center"/>
    </xf>
    <xf numFmtId="0" fontId="3" fillId="0" borderId="21" xfId="0" applyFont="1" applyBorder="1" applyAlignment="1">
      <alignment vertical="center"/>
    </xf>
    <xf numFmtId="0" fontId="5" fillId="0" borderId="16" xfId="0" applyFont="1" applyBorder="1" applyAlignment="1">
      <alignment horizontal="center" vertical="center" wrapText="1"/>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5" fillId="0" borderId="26" xfId="0" applyFont="1" applyBorder="1" applyAlignment="1">
      <alignment vertical="center" wrapText="1"/>
    </xf>
    <xf numFmtId="176" fontId="5" fillId="0" borderId="29" xfId="0" applyNumberFormat="1" applyFont="1" applyBorder="1" applyAlignment="1">
      <alignment vertical="center"/>
    </xf>
    <xf numFmtId="176" fontId="5" fillId="0" borderId="17" xfId="0" applyNumberFormat="1"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176" fontId="5" fillId="0" borderId="18" xfId="0" applyNumberFormat="1" applyFont="1" applyBorder="1" applyAlignment="1">
      <alignment vertical="center"/>
    </xf>
    <xf numFmtId="0" fontId="5" fillId="0" borderId="6"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27" xfId="0" applyNumberFormat="1" applyFont="1" applyBorder="1" applyAlignment="1" applyProtection="1">
      <alignment vertical="center" shrinkToFit="1"/>
    </xf>
    <xf numFmtId="176" fontId="4" fillId="0" borderId="19" xfId="0" applyNumberFormat="1" applyFont="1" applyBorder="1" applyAlignment="1" applyProtection="1">
      <alignment vertical="center" shrinkToFit="1"/>
    </xf>
    <xf numFmtId="176" fontId="4" fillId="0" borderId="20" xfId="0" applyNumberFormat="1" applyFont="1" applyBorder="1" applyAlignment="1" applyProtection="1">
      <alignment vertical="center" shrinkToFit="1"/>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176" fontId="31" fillId="4" borderId="5" xfId="0" applyNumberFormat="1" applyFont="1" applyFill="1" applyBorder="1" applyAlignment="1" applyProtection="1">
      <alignment vertical="center" shrinkToFit="1"/>
      <protection locked="0"/>
    </xf>
    <xf numFmtId="176" fontId="31" fillId="5" borderId="22" xfId="0" applyNumberFormat="1" applyFont="1" applyFill="1" applyBorder="1" applyAlignment="1" applyProtection="1">
      <alignment vertical="center"/>
      <protection locked="0"/>
    </xf>
    <xf numFmtId="176" fontId="31" fillId="4" borderId="27" xfId="0" applyNumberFormat="1" applyFont="1" applyFill="1" applyBorder="1" applyAlignment="1" applyProtection="1">
      <alignment vertical="center" shrinkToFit="1"/>
      <protection locked="0"/>
    </xf>
    <xf numFmtId="176" fontId="31" fillId="4" borderId="19" xfId="0" applyNumberFormat="1" applyFont="1" applyFill="1" applyBorder="1" applyAlignment="1" applyProtection="1">
      <alignment vertical="center" shrinkToFit="1"/>
      <protection locked="0"/>
    </xf>
    <xf numFmtId="176" fontId="31" fillId="4" borderId="20" xfId="0" applyNumberFormat="1" applyFont="1" applyFill="1" applyBorder="1" applyAlignment="1" applyProtection="1">
      <alignment vertical="center" shrinkToFit="1"/>
      <protection locked="0"/>
    </xf>
    <xf numFmtId="0" fontId="3" fillId="0" borderId="3"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1" fillId="3" borderId="6" xfId="0" applyFont="1" applyFill="1" applyBorder="1" applyAlignment="1" applyProtection="1">
      <alignment vertical="center" wrapText="1"/>
      <protection locked="0"/>
    </xf>
    <xf numFmtId="0" fontId="30" fillId="0" borderId="7" xfId="0" applyFont="1" applyBorder="1" applyAlignment="1" applyProtection="1">
      <alignment vertical="center" wrapText="1"/>
      <protection locked="0"/>
    </xf>
    <xf numFmtId="0" fontId="30" fillId="0" borderId="8" xfId="0" applyFont="1" applyBorder="1" applyAlignment="1" applyProtection="1">
      <alignment vertical="center"/>
      <protection locked="0"/>
    </xf>
    <xf numFmtId="0" fontId="4" fillId="3" borderId="6" xfId="0" applyFont="1" applyFill="1" applyBorder="1" applyAlignment="1" applyProtection="1">
      <alignment vertical="center" wrapText="1"/>
      <protection locked="0"/>
    </xf>
    <xf numFmtId="0" fontId="29" fillId="0" borderId="7" xfId="0" applyFont="1" applyBorder="1" applyAlignment="1" applyProtection="1">
      <alignment vertical="center" wrapText="1"/>
      <protection locked="0"/>
    </xf>
    <xf numFmtId="0" fontId="29" fillId="0" borderId="8" xfId="0" applyFont="1" applyBorder="1" applyAlignment="1" applyProtection="1">
      <alignment vertical="center"/>
      <protection locked="0"/>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15" fillId="0" borderId="6" xfId="0" applyFont="1" applyBorder="1" applyAlignment="1" applyProtection="1">
      <alignment horizontal="left" vertical="center"/>
    </xf>
    <xf numFmtId="0" fontId="15" fillId="0" borderId="7" xfId="0" applyFont="1" applyBorder="1" applyAlignment="1" applyProtection="1">
      <alignment horizontal="left" vertical="center"/>
    </xf>
    <xf numFmtId="0" fontId="15" fillId="0" borderId="8" xfId="0" applyFont="1" applyBorder="1" applyAlignment="1" applyProtection="1">
      <alignment horizontal="left" vertical="center"/>
    </xf>
    <xf numFmtId="0" fontId="5" fillId="0" borderId="6"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0" fillId="0" borderId="8" xfId="0" applyBorder="1" applyAlignment="1" applyProtection="1">
      <alignment horizontal="center" vertical="center"/>
    </xf>
    <xf numFmtId="176" fontId="5" fillId="0" borderId="22" xfId="0" applyNumberFormat="1" applyFont="1" applyBorder="1" applyAlignment="1" applyProtection="1">
      <alignment horizontal="right" vertical="center"/>
    </xf>
    <xf numFmtId="0" fontId="0" fillId="0" borderId="23" xfId="0" applyBorder="1" applyAlignment="1" applyProtection="1">
      <alignment horizontal="right" vertical="center"/>
    </xf>
    <xf numFmtId="0" fontId="0" fillId="0" borderId="24" xfId="0" applyBorder="1" applyAlignment="1" applyProtection="1">
      <alignment horizontal="right" vertical="center"/>
    </xf>
    <xf numFmtId="176" fontId="5" fillId="0" borderId="6" xfId="0" applyNumberFormat="1" applyFont="1" applyBorder="1" applyAlignment="1" applyProtection="1">
      <alignment horizontal="right" vertical="center"/>
    </xf>
    <xf numFmtId="0" fontId="0" fillId="0" borderId="8" xfId="0" applyBorder="1" applyAlignment="1" applyProtection="1">
      <alignment horizontal="right" vertical="center"/>
    </xf>
    <xf numFmtId="177" fontId="5" fillId="0" borderId="22" xfId="0" quotePrefix="1" applyNumberFormat="1" applyFont="1" applyBorder="1" applyAlignment="1" applyProtection="1">
      <alignment horizontal="right" vertical="center"/>
    </xf>
    <xf numFmtId="177" fontId="0" fillId="0" borderId="23" xfId="0" applyNumberFormat="1" applyBorder="1" applyAlignment="1" applyProtection="1">
      <alignment horizontal="right" vertical="center"/>
    </xf>
    <xf numFmtId="177" fontId="0" fillId="0" borderId="24" xfId="0" applyNumberFormat="1" applyBorder="1" applyAlignment="1" applyProtection="1">
      <alignment horizontal="right" vertical="center"/>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5" fillId="0" borderId="30" xfId="0" applyFont="1" applyBorder="1" applyAlignment="1">
      <alignment horizontal="left" vertical="center" wrapText="1"/>
    </xf>
    <xf numFmtId="0" fontId="5" fillId="0" borderId="35"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0" fontId="5" fillId="0" borderId="33"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6"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40"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43" xfId="0" applyFont="1" applyBorder="1" applyAlignment="1" applyProtection="1">
      <alignment horizontal="center" vertical="center"/>
    </xf>
    <xf numFmtId="0" fontId="26" fillId="0" borderId="17" xfId="0" applyFont="1" applyBorder="1" applyAlignment="1">
      <alignment horizontal="right" vertical="center"/>
    </xf>
    <xf numFmtId="0" fontId="26" fillId="0" borderId="45" xfId="0" applyFont="1" applyBorder="1" applyAlignment="1">
      <alignment horizontal="right" vertical="center"/>
    </xf>
    <xf numFmtId="38" fontId="26" fillId="0" borderId="17" xfId="1" applyFont="1" applyBorder="1" applyAlignment="1" applyProtection="1">
      <alignment horizontal="right" vertical="center"/>
    </xf>
    <xf numFmtId="38" fontId="26" fillId="0" borderId="45" xfId="1" applyFont="1" applyBorder="1" applyAlignment="1" applyProtection="1">
      <alignment horizontal="right" vertical="center"/>
    </xf>
  </cellXfs>
  <cellStyles count="2">
    <cellStyle name="桁区切り" xfId="1" builtinId="6"/>
    <cellStyle name="標準" xfId="0" builtinId="0"/>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fill>
        <patternFill>
          <bgColor theme="5" tint="0.59996337778862885"/>
        </patternFill>
      </fill>
    </dxf>
    <dxf>
      <font>
        <b/>
        <i val="0"/>
        <strike val="0"/>
        <color rgb="FFFF0000"/>
      </font>
      <fill>
        <patternFill>
          <bgColor theme="5" tint="0.59996337778862885"/>
        </patternFill>
      </fill>
    </dxf>
    <dxf>
      <font>
        <b/>
        <i val="0"/>
        <color theme="9" tint="-0.24994659260841701"/>
      </font>
      <fill>
        <patternFill>
          <bgColor theme="9" tint="0.79998168889431442"/>
        </patternFill>
      </fill>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758206</xdr:colOff>
      <xdr:row>19</xdr:row>
      <xdr:rowOff>191079</xdr:rowOff>
    </xdr:from>
    <xdr:to>
      <xdr:col>6</xdr:col>
      <xdr:colOff>125500</xdr:colOff>
      <xdr:row>22</xdr:row>
      <xdr:rowOff>200602</xdr:rowOff>
    </xdr:to>
    <xdr:sp macro="" textlink="">
      <xdr:nvSpPr>
        <xdr:cNvPr id="2" name="吹き出し: 角を丸めた四角形 1">
          <a:extLst>
            <a:ext uri="{FF2B5EF4-FFF2-40B4-BE49-F238E27FC236}">
              <a16:creationId xmlns:a16="http://schemas.microsoft.com/office/drawing/2014/main" id="{EEEBADCC-57A5-4BF4-A8C1-05F6A2ED1F16}"/>
            </a:ext>
          </a:extLst>
        </xdr:cNvPr>
        <xdr:cNvSpPr/>
      </xdr:nvSpPr>
      <xdr:spPr>
        <a:xfrm>
          <a:off x="4660570" y="5963806"/>
          <a:ext cx="2473021" cy="736887"/>
        </a:xfrm>
        <a:prstGeom prst="wedgeRoundRectCallout">
          <a:avLst>
            <a:gd name="adj1" fmla="val -85065"/>
            <a:gd name="adj2" fmla="val -6089"/>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様式第</a:t>
          </a:r>
          <a:r>
            <a:rPr kumimoji="1" lang="en-US" altLang="ja-JP" sz="1100">
              <a:solidFill>
                <a:srgbClr val="FF0000"/>
              </a:solidFill>
            </a:rPr>
            <a:t>3</a:t>
          </a:r>
          <a:r>
            <a:rPr kumimoji="1" lang="ja-JP" altLang="en-US" sz="1100">
              <a:solidFill>
                <a:srgbClr val="FF0000"/>
              </a:solidFill>
            </a:rPr>
            <a:t>「（３）成果目標」の</a:t>
          </a:r>
          <a:br>
            <a:rPr kumimoji="1" lang="en-US" altLang="ja-JP" sz="1100">
              <a:solidFill>
                <a:srgbClr val="FF0000"/>
              </a:solidFill>
            </a:rPr>
          </a:br>
          <a:r>
            <a:rPr kumimoji="1" lang="ja-JP" altLang="en-US" sz="1100">
              <a:solidFill>
                <a:srgbClr val="FF0000"/>
              </a:solidFill>
            </a:rPr>
            <a:t>各合計人数から転記してください</a:t>
          </a:r>
        </a:p>
      </xdr:txBody>
    </xdr:sp>
    <xdr:clientData/>
  </xdr:twoCellAnchor>
  <xdr:twoCellAnchor>
    <xdr:from>
      <xdr:col>5</xdr:col>
      <xdr:colOff>575737</xdr:colOff>
      <xdr:row>33</xdr:row>
      <xdr:rowOff>247926</xdr:rowOff>
    </xdr:from>
    <xdr:to>
      <xdr:col>7</xdr:col>
      <xdr:colOff>111119</xdr:colOff>
      <xdr:row>35</xdr:row>
      <xdr:rowOff>59561</xdr:rowOff>
    </xdr:to>
    <xdr:sp macro="" textlink="">
      <xdr:nvSpPr>
        <xdr:cNvPr id="3" name="吹き出し: 角を丸めた四角形 2">
          <a:extLst>
            <a:ext uri="{FF2B5EF4-FFF2-40B4-BE49-F238E27FC236}">
              <a16:creationId xmlns:a16="http://schemas.microsoft.com/office/drawing/2014/main" id="{91D39DC1-6139-48C9-8848-E5E1F77C67F4}"/>
            </a:ext>
          </a:extLst>
        </xdr:cNvPr>
        <xdr:cNvSpPr/>
      </xdr:nvSpPr>
      <xdr:spPr>
        <a:xfrm>
          <a:off x="6048282" y="9784471"/>
          <a:ext cx="2641110" cy="458181"/>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別添５支出内訳から転記してください</a:t>
          </a:r>
        </a:p>
      </xdr:txBody>
    </xdr:sp>
    <xdr:clientData/>
  </xdr:twoCellAnchor>
  <xdr:twoCellAnchor>
    <xdr:from>
      <xdr:col>6</xdr:col>
      <xdr:colOff>128675</xdr:colOff>
      <xdr:row>21</xdr:row>
      <xdr:rowOff>76201</xdr:rowOff>
    </xdr:from>
    <xdr:to>
      <xdr:col>6</xdr:col>
      <xdr:colOff>530593</xdr:colOff>
      <xdr:row>33</xdr:row>
      <xdr:rowOff>191897</xdr:rowOff>
    </xdr:to>
    <xdr:cxnSp macro="">
      <xdr:nvCxnSpPr>
        <xdr:cNvPr id="4" name="コネクタ: カギ線 3">
          <a:extLst>
            <a:ext uri="{FF2B5EF4-FFF2-40B4-BE49-F238E27FC236}">
              <a16:creationId xmlns:a16="http://schemas.microsoft.com/office/drawing/2014/main" id="{0D8F278D-8196-40BE-9012-2AE014ECD6E6}"/>
            </a:ext>
          </a:extLst>
        </xdr:cNvPr>
        <xdr:cNvCxnSpPr>
          <a:stCxn id="2" idx="3"/>
        </xdr:cNvCxnSpPr>
      </xdr:nvCxnSpPr>
      <xdr:spPr>
        <a:xfrm>
          <a:off x="7136766" y="6333837"/>
          <a:ext cx="401918" cy="3394605"/>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635514</xdr:colOff>
      <xdr:row>98</xdr:row>
      <xdr:rowOff>48677</xdr:rowOff>
    </xdr:from>
    <xdr:to>
      <xdr:col>13</xdr:col>
      <xdr:colOff>1303478</xdr:colOff>
      <xdr:row>101</xdr:row>
      <xdr:rowOff>198040</xdr:rowOff>
    </xdr:to>
    <xdr:sp macro="" textlink="">
      <xdr:nvSpPr>
        <xdr:cNvPr id="5" name="吹き出し: 角を丸めた四角形 4">
          <a:extLst>
            <a:ext uri="{FF2B5EF4-FFF2-40B4-BE49-F238E27FC236}">
              <a16:creationId xmlns:a16="http://schemas.microsoft.com/office/drawing/2014/main" id="{EA81D4B7-2F87-48B8-A078-75BF4CAF981F}"/>
            </a:ext>
          </a:extLst>
        </xdr:cNvPr>
        <xdr:cNvSpPr/>
      </xdr:nvSpPr>
      <xdr:spPr>
        <a:xfrm>
          <a:off x="15494514" y="28011768"/>
          <a:ext cx="3808328" cy="1038363"/>
        </a:xfrm>
        <a:prstGeom prst="wedgeRoundRectCallout">
          <a:avLst>
            <a:gd name="adj1" fmla="val -36551"/>
            <a:gd name="adj2" fmla="val 148317"/>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補助金の支払い額の内訳（人件費、謝金、補助員人件費）を記入してください（</a:t>
          </a:r>
          <a:r>
            <a:rPr kumimoji="1" lang="en-US" altLang="ja-JP" sz="1100">
              <a:solidFill>
                <a:srgbClr val="FF0000"/>
              </a:solidFill>
            </a:rPr>
            <a:t>N</a:t>
          </a:r>
          <a:r>
            <a:rPr kumimoji="1" lang="ja-JP" altLang="en-US" sz="1100">
              <a:solidFill>
                <a:srgbClr val="FF0000"/>
              </a:solidFill>
            </a:rPr>
            <a:t>列・</a:t>
          </a:r>
          <a:r>
            <a:rPr kumimoji="1" lang="en-US" altLang="ja-JP" sz="1100">
              <a:solidFill>
                <a:srgbClr val="FF0000"/>
              </a:solidFill>
            </a:rPr>
            <a:t>O</a:t>
          </a:r>
          <a:r>
            <a:rPr kumimoji="1" lang="ja-JP" altLang="en-US" sz="1100">
              <a:solidFill>
                <a:srgbClr val="FF0000"/>
              </a:solidFill>
            </a:rPr>
            <a:t>列の</a:t>
          </a:r>
          <a:r>
            <a:rPr kumimoji="1" lang="en-US" altLang="ja-JP" sz="1100">
              <a:solidFill>
                <a:srgbClr val="FF0000"/>
              </a:solidFill>
            </a:rPr>
            <a:t>NG1</a:t>
          </a:r>
          <a:r>
            <a:rPr kumimoji="1" lang="ja-JP" altLang="en-US" sz="1100">
              <a:solidFill>
                <a:srgbClr val="FF0000"/>
              </a:solidFill>
            </a:rPr>
            <a:t>～</a:t>
          </a:r>
          <a:r>
            <a:rPr kumimoji="1" lang="en-US" altLang="ja-JP" sz="1100">
              <a:solidFill>
                <a:srgbClr val="FF0000"/>
              </a:solidFill>
            </a:rPr>
            <a:t>NG4</a:t>
          </a:r>
          <a:r>
            <a:rPr kumimoji="1" lang="ja-JP" altLang="en-US" sz="1100">
              <a:solidFill>
                <a:srgbClr val="FF0000"/>
              </a:solidFill>
            </a:rPr>
            <a:t>が</a:t>
          </a:r>
          <a:br>
            <a:rPr kumimoji="1" lang="en-US" altLang="ja-JP" sz="1100">
              <a:solidFill>
                <a:srgbClr val="FF0000"/>
              </a:solidFill>
            </a:rPr>
          </a:br>
          <a:r>
            <a:rPr kumimoji="1" lang="ja-JP" altLang="en-US" sz="1100">
              <a:solidFill>
                <a:srgbClr val="FF0000"/>
              </a:solidFill>
            </a:rPr>
            <a:t>無いように記入してください）</a:t>
          </a:r>
        </a:p>
      </xdr:txBody>
    </xdr:sp>
    <xdr:clientData/>
  </xdr:twoCellAnchor>
  <xdr:twoCellAnchor>
    <xdr:from>
      <xdr:col>7</xdr:col>
      <xdr:colOff>111119</xdr:colOff>
      <xdr:row>34</xdr:row>
      <xdr:rowOff>153744</xdr:rowOff>
    </xdr:from>
    <xdr:to>
      <xdr:col>12</xdr:col>
      <xdr:colOff>972671</xdr:colOff>
      <xdr:row>98</xdr:row>
      <xdr:rowOff>51852</xdr:rowOff>
    </xdr:to>
    <xdr:cxnSp macro="">
      <xdr:nvCxnSpPr>
        <xdr:cNvPr id="6" name="コネクタ: カギ線 5">
          <a:extLst>
            <a:ext uri="{FF2B5EF4-FFF2-40B4-BE49-F238E27FC236}">
              <a16:creationId xmlns:a16="http://schemas.microsoft.com/office/drawing/2014/main" id="{E1B62932-7E1B-45F1-B1B0-86BD989F3294}"/>
            </a:ext>
          </a:extLst>
        </xdr:cNvPr>
        <xdr:cNvCxnSpPr>
          <a:stCxn id="3" idx="3"/>
          <a:endCxn id="5" idx="0"/>
        </xdr:cNvCxnSpPr>
      </xdr:nvCxnSpPr>
      <xdr:spPr>
        <a:xfrm>
          <a:off x="8689392" y="10013562"/>
          <a:ext cx="8712461" cy="18001381"/>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511263</xdr:colOff>
      <xdr:row>114</xdr:row>
      <xdr:rowOff>37309</xdr:rowOff>
    </xdr:from>
    <xdr:to>
      <xdr:col>11</xdr:col>
      <xdr:colOff>958152</xdr:colOff>
      <xdr:row>118</xdr:row>
      <xdr:rowOff>93978</xdr:rowOff>
    </xdr:to>
    <xdr:sp macro="" textlink="">
      <xdr:nvSpPr>
        <xdr:cNvPr id="7" name="吹き出し: 角を丸めた四角形 6">
          <a:extLst>
            <a:ext uri="{FF2B5EF4-FFF2-40B4-BE49-F238E27FC236}">
              <a16:creationId xmlns:a16="http://schemas.microsoft.com/office/drawing/2014/main" id="{FA2B4164-9A9C-48DB-A153-96D133399DAB}"/>
            </a:ext>
          </a:extLst>
        </xdr:cNvPr>
        <xdr:cNvSpPr/>
      </xdr:nvSpPr>
      <xdr:spPr>
        <a:xfrm>
          <a:off x="12229899" y="33184309"/>
          <a:ext cx="3587253" cy="957214"/>
        </a:xfrm>
        <a:prstGeom prst="wedgeRoundRectCallout">
          <a:avLst>
            <a:gd name="adj1" fmla="val -32262"/>
            <a:gd name="adj2" fmla="val 119791"/>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補助金の支払い額の事業者別の内訳を記入してください（右</a:t>
          </a:r>
          <a:r>
            <a:rPr kumimoji="1" lang="en-US" altLang="ja-JP" sz="1100">
              <a:solidFill>
                <a:srgbClr val="FF0000"/>
              </a:solidFill>
            </a:rPr>
            <a:t>K</a:t>
          </a:r>
          <a:r>
            <a:rPr kumimoji="1" lang="ja-JP" altLang="en-US" sz="1100">
              <a:solidFill>
                <a:srgbClr val="FF0000"/>
              </a:solidFill>
            </a:rPr>
            <a:t>列・及び</a:t>
          </a:r>
          <a:r>
            <a:rPr kumimoji="1" lang="en-US" altLang="ja-JP" sz="1100">
              <a:solidFill>
                <a:srgbClr val="FF0000"/>
              </a:solidFill>
            </a:rPr>
            <a:t>130</a:t>
          </a:r>
          <a:r>
            <a:rPr kumimoji="1" lang="ja-JP" altLang="en-US" sz="1100">
              <a:solidFill>
                <a:srgbClr val="FF0000"/>
              </a:solidFill>
            </a:rPr>
            <a:t>行以下の</a:t>
          </a:r>
          <a:r>
            <a:rPr kumimoji="1" lang="en-US" altLang="ja-JP" sz="1100">
              <a:solidFill>
                <a:srgbClr val="FF0000"/>
              </a:solidFill>
            </a:rPr>
            <a:t>NG5</a:t>
          </a:r>
          <a:r>
            <a:rPr kumimoji="1" lang="ja-JP" altLang="en-US" sz="1100">
              <a:solidFill>
                <a:srgbClr val="FF0000"/>
              </a:solidFill>
            </a:rPr>
            <a:t>～</a:t>
          </a:r>
          <a:r>
            <a:rPr kumimoji="1" lang="en-US" altLang="ja-JP" sz="1100">
              <a:solidFill>
                <a:srgbClr val="FF0000"/>
              </a:solidFill>
            </a:rPr>
            <a:t>NG7</a:t>
          </a:r>
          <a:r>
            <a:rPr kumimoji="1" lang="ja-JP" altLang="en-US" sz="1100">
              <a:solidFill>
                <a:srgbClr val="FF0000"/>
              </a:solidFill>
            </a:rPr>
            <a:t>が無いように記入してください。）</a:t>
          </a:r>
        </a:p>
      </xdr:txBody>
    </xdr:sp>
    <xdr:clientData/>
  </xdr:twoCellAnchor>
  <xdr:twoCellAnchor>
    <xdr:from>
      <xdr:col>11</xdr:col>
      <xdr:colOff>958153</xdr:colOff>
      <xdr:row>102</xdr:row>
      <xdr:rowOff>48675</xdr:rowOff>
    </xdr:from>
    <xdr:to>
      <xdr:col>13</xdr:col>
      <xdr:colOff>844786</xdr:colOff>
      <xdr:row>116</xdr:row>
      <xdr:rowOff>36841</xdr:rowOff>
    </xdr:to>
    <xdr:cxnSp macro="">
      <xdr:nvCxnSpPr>
        <xdr:cNvPr id="8" name="コネクタ: カギ線 7">
          <a:extLst>
            <a:ext uri="{FF2B5EF4-FFF2-40B4-BE49-F238E27FC236}">
              <a16:creationId xmlns:a16="http://schemas.microsoft.com/office/drawing/2014/main" id="{5922CF25-145D-45EC-9681-10FA22007DBB}"/>
            </a:ext>
          </a:extLst>
        </xdr:cNvPr>
        <xdr:cNvCxnSpPr>
          <a:endCxn id="7" idx="3"/>
        </xdr:cNvCxnSpPr>
      </xdr:nvCxnSpPr>
      <xdr:spPr>
        <a:xfrm rot="5400000">
          <a:off x="15050569" y="29875168"/>
          <a:ext cx="4560166" cy="3026997"/>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47"/>
  <sheetViews>
    <sheetView showGridLines="0" tabSelected="1" zoomScale="55" zoomScaleNormal="55" workbookViewId="0"/>
  </sheetViews>
  <sheetFormatPr defaultColWidth="8.625" defaultRowHeight="16.5"/>
  <cols>
    <col min="1" max="1" width="2.875" style="84" customWidth="1"/>
    <col min="2" max="2" width="3.75" style="25" customWidth="1"/>
    <col min="3" max="3" width="23.875" style="25" customWidth="1"/>
    <col min="4" max="5" width="20.625" style="25" customWidth="1"/>
    <col min="6" max="6" width="20.125" style="25" customWidth="1"/>
    <col min="7" max="9" width="20.625" style="25" customWidth="1"/>
    <col min="10" max="10" width="20.75" style="25" customWidth="1"/>
    <col min="11" max="11" width="20.5" style="25" customWidth="1"/>
    <col min="12" max="15" width="20.625" style="25" customWidth="1"/>
    <col min="16" max="16" width="8.625" style="25"/>
    <col min="17" max="17" width="15.125" style="25" customWidth="1"/>
    <col min="18" max="18" width="51.125" style="25" customWidth="1"/>
    <col min="19" max="19" width="48.625" style="25" customWidth="1"/>
    <col min="20" max="16384" width="8.625" style="25"/>
  </cols>
  <sheetData>
    <row r="1" spans="1:9" s="69" customFormat="1" ht="19.5">
      <c r="A1" s="86" t="s">
        <v>95</v>
      </c>
    </row>
    <row r="2" spans="1:9" s="69" customFormat="1" ht="24">
      <c r="B2" s="70" t="s">
        <v>79</v>
      </c>
    </row>
    <row r="3" spans="1:9" s="69" customFormat="1" ht="18.75"/>
    <row r="4" spans="1:9" s="69" customFormat="1" ht="40.5">
      <c r="C4" s="71" t="s">
        <v>16</v>
      </c>
      <c r="D4" s="72" t="s">
        <v>12</v>
      </c>
      <c r="E4" s="73"/>
      <c r="F4" s="74"/>
      <c r="G4" s="173">
        <f>IF($H$14="OK",D113,"シート全体チェックがNGです。")</f>
        <v>46567500</v>
      </c>
      <c r="H4" s="174"/>
      <c r="I4" s="75" t="s">
        <v>80</v>
      </c>
    </row>
    <row r="5" spans="1:9" s="69" customFormat="1" ht="26.25">
      <c r="C5" s="71" t="s">
        <v>23</v>
      </c>
      <c r="D5" s="76" t="s">
        <v>12</v>
      </c>
      <c r="E5" s="77"/>
      <c r="F5" s="78"/>
      <c r="G5" s="173">
        <f>IF($H$14="OK",E113,"シート全体チェックがNGです。")</f>
        <v>35267500</v>
      </c>
      <c r="H5" s="174"/>
      <c r="I5" s="79" t="s">
        <v>81</v>
      </c>
    </row>
    <row r="6" spans="1:9" s="69" customFormat="1" ht="26.25">
      <c r="C6" s="80" t="s">
        <v>82</v>
      </c>
      <c r="D6" s="76" t="s">
        <v>12</v>
      </c>
      <c r="E6" s="77"/>
      <c r="F6" s="78"/>
      <c r="G6" s="173">
        <f>IF($H$14="OK",MIN(M113,D147),"シート全体チェックがNGです。")</f>
        <v>24687250</v>
      </c>
      <c r="H6" s="174"/>
      <c r="I6" s="79" t="s">
        <v>83</v>
      </c>
    </row>
    <row r="7" spans="1:9" s="69" customFormat="1" ht="26.25">
      <c r="C7" s="81"/>
      <c r="D7" s="82" t="s">
        <v>84</v>
      </c>
      <c r="E7" s="72" t="str">
        <f>IF(D25="","N/A",D25)</f>
        <v>株式会社ＸＹＺ</v>
      </c>
      <c r="F7" s="74"/>
      <c r="G7" s="173">
        <f>IF($H$14="OK",IF(E7="N/A","",E147),"シート全体チェックがNGです。")</f>
        <v>24687250</v>
      </c>
      <c r="H7" s="174"/>
      <c r="I7" s="79" t="str">
        <f t="shared" ref="I7:I8" si="0">IF(G7="シート全体チェックがNGです。","",IF(G7="","","　※様式第２「２．補助事業の資金計画」の（イ）収入のリスキリングを通じたキャリアアップ支援事業費補助金の欄に記載して下さい。"))</f>
        <v>　※様式第２「２．補助事業の資金計画」の（イ）収入のリスキリングを通じたキャリアアップ支援事業費補助金の欄に記載して下さい。</v>
      </c>
    </row>
    <row r="8" spans="1:9" s="69" customFormat="1" ht="26.25">
      <c r="C8" s="81"/>
      <c r="D8" s="81"/>
      <c r="E8" s="72" t="str">
        <f>IF(D38="","N/A",D38)</f>
        <v>N/A</v>
      </c>
      <c r="F8" s="74"/>
      <c r="G8" s="173" t="str">
        <f>IF($H$14="OK",IF(E8="N/A","",F147),"シート全体チェックがNGです。")</f>
        <v/>
      </c>
      <c r="H8" s="174"/>
      <c r="I8" s="79" t="str">
        <f t="shared" si="0"/>
        <v/>
      </c>
    </row>
    <row r="9" spans="1:9" s="69" customFormat="1" ht="26.25">
      <c r="C9" s="81"/>
      <c r="D9" s="81"/>
      <c r="E9" s="72" t="str">
        <f>IF(D51="","N/A",D51)</f>
        <v>N/A</v>
      </c>
      <c r="F9" s="74"/>
      <c r="G9" s="171" t="str">
        <f>IF($H$14="OK",IF(E9="N/A","",G147),"シート全体チェックがNGです。")</f>
        <v/>
      </c>
      <c r="H9" s="172"/>
      <c r="I9" s="79" t="str">
        <f>IF(G9="シート全体チェックがNGです。","",IF(G9="","","　※様式第２「２．補助事業の資金計画」の（イ）収入のリスキリングを通じたキャリアアップ支援事業費補助金の欄に記載して下さい。"))</f>
        <v/>
      </c>
    </row>
    <row r="10" spans="1:9" s="69" customFormat="1" ht="26.25">
      <c r="C10" s="81"/>
      <c r="D10" s="81"/>
      <c r="E10" s="72" t="str">
        <f>IF(D64="","N/A",D64)</f>
        <v>N/A</v>
      </c>
      <c r="F10" s="74"/>
      <c r="G10" s="171" t="str">
        <f>IF($H$14="OK",IF(E10="N/A","",H147),"シート全体チェックがNGです。")</f>
        <v/>
      </c>
      <c r="H10" s="172"/>
      <c r="I10" s="79" t="str">
        <f t="shared" ref="I10:I12" si="1">IF(G10="シート全体チェックがNGです。","",IF(G10="","","　※様式第２「２．補助事業の資金計画」の（イ）収入のリスキリングを通じたキャリアアップ支援事業費補助金の欄に記載して下さい。"))</f>
        <v/>
      </c>
    </row>
    <row r="11" spans="1:9" s="69" customFormat="1" ht="26.25">
      <c r="C11" s="81"/>
      <c r="D11" s="81"/>
      <c r="E11" s="72" t="str">
        <f>IF(D77="","N/A",D77)</f>
        <v>N/A</v>
      </c>
      <c r="F11" s="74"/>
      <c r="G11" s="171" t="str">
        <f>IF($H$14="OK",IF(E11="N/A","",I147),"シート全体チェックがNGです。")</f>
        <v/>
      </c>
      <c r="H11" s="172"/>
      <c r="I11" s="79" t="str">
        <f t="shared" si="1"/>
        <v/>
      </c>
    </row>
    <row r="12" spans="1:9" s="69" customFormat="1" ht="26.25">
      <c r="C12" s="83"/>
      <c r="D12" s="83"/>
      <c r="E12" s="72" t="str">
        <f>IF(D90="","N/A",D90)</f>
        <v>N/A</v>
      </c>
      <c r="F12" s="74"/>
      <c r="G12" s="171" t="str">
        <f>IF($H$14="OK",IF(E12="N/A","",J147),"シート全体チェックがNGです。")</f>
        <v/>
      </c>
      <c r="H12" s="172"/>
      <c r="I12" s="79" t="str">
        <f t="shared" si="1"/>
        <v/>
      </c>
    </row>
    <row r="13" spans="1:9" s="24" customFormat="1" ht="24.75" thickBot="1">
      <c r="A13" s="68"/>
      <c r="B13" s="30"/>
      <c r="C13" s="30"/>
    </row>
    <row r="14" spans="1:9" s="24" customFormat="1" ht="33.75" customHeight="1" thickBot="1">
      <c r="A14" s="69"/>
      <c r="B14" s="53" t="s">
        <v>85</v>
      </c>
      <c r="C14" s="30"/>
      <c r="G14" s="50" t="s">
        <v>63</v>
      </c>
      <c r="H14" s="52" t="str">
        <f>IF((COUNTIF($E$130:$J$136,"NG*")+COUNTIF($K$121:$K$128,"NG*")+COUNTIF($N$106:$O$108,"NG*"))&gt;0,"NG","OK")</f>
        <v>OK</v>
      </c>
    </row>
    <row r="15" spans="1:9" s="24" customFormat="1" ht="5.25" customHeight="1">
      <c r="A15" s="69"/>
      <c r="B15" s="30"/>
      <c r="C15" s="30"/>
    </row>
    <row r="16" spans="1:9" s="24" customFormat="1" ht="18.75">
      <c r="A16" s="69"/>
      <c r="B16" s="30"/>
      <c r="C16" s="30" t="s">
        <v>18</v>
      </c>
      <c r="G16" s="24" t="s">
        <v>64</v>
      </c>
    </row>
    <row r="17" spans="1:12" s="24" customFormat="1" ht="18.75">
      <c r="A17" s="69"/>
      <c r="B17" s="30"/>
      <c r="C17" s="30" t="s">
        <v>22</v>
      </c>
    </row>
    <row r="18" spans="1:12" s="24" customFormat="1" ht="19.5" thickBot="1">
      <c r="A18" s="69"/>
      <c r="B18" s="30"/>
      <c r="C18" s="30"/>
    </row>
    <row r="19" spans="1:12" s="24" customFormat="1" ht="19.5" thickBot="1">
      <c r="A19" s="69"/>
      <c r="B19" s="30"/>
      <c r="C19" s="2" t="s">
        <v>24</v>
      </c>
      <c r="D19" s="109">
        <v>3100</v>
      </c>
      <c r="E19" s="24" t="s">
        <v>15</v>
      </c>
    </row>
    <row r="20" spans="1:12" s="24" customFormat="1" ht="19.5" thickBot="1">
      <c r="A20" s="69"/>
      <c r="B20" s="30"/>
      <c r="C20" s="3" t="s">
        <v>13</v>
      </c>
      <c r="D20" s="109">
        <v>2200</v>
      </c>
      <c r="E20" s="24" t="s">
        <v>15</v>
      </c>
    </row>
    <row r="21" spans="1:12" s="24" customFormat="1" ht="19.5" thickBot="1">
      <c r="A21" s="69"/>
      <c r="B21" s="30"/>
      <c r="C21" s="3" t="s">
        <v>14</v>
      </c>
      <c r="D21" s="109">
        <v>1950</v>
      </c>
      <c r="E21" s="24" t="s">
        <v>15</v>
      </c>
    </row>
    <row r="22" spans="1:12" s="24" customFormat="1" ht="18.75">
      <c r="A22" s="69"/>
      <c r="B22" s="30"/>
      <c r="C22" s="4"/>
    </row>
    <row r="23" spans="1:12" s="24" customFormat="1" ht="18.75">
      <c r="A23" s="69"/>
      <c r="B23" s="30"/>
      <c r="C23" s="5"/>
    </row>
    <row r="24" spans="1:12" ht="18" customHeight="1" thickBot="1">
      <c r="A24" s="69"/>
      <c r="J24" s="6"/>
      <c r="K24" s="26"/>
      <c r="L24" s="26"/>
    </row>
    <row r="25" spans="1:12" ht="20.25" thickBot="1">
      <c r="A25" s="69"/>
      <c r="B25" s="27" t="s">
        <v>33</v>
      </c>
      <c r="D25" s="116" t="s">
        <v>96</v>
      </c>
      <c r="E25" s="117"/>
      <c r="F25" s="118"/>
      <c r="J25" s="6"/>
      <c r="K25" s="26"/>
      <c r="L25" s="26"/>
    </row>
    <row r="26" spans="1:12" ht="19.5" thickBot="1">
      <c r="A26" s="69"/>
      <c r="J26" s="6"/>
      <c r="K26" s="26"/>
      <c r="L26" s="26"/>
    </row>
    <row r="27" spans="1:12" ht="17.25" customHeight="1">
      <c r="A27" s="69"/>
      <c r="C27" s="114"/>
      <c r="D27" s="7" t="s">
        <v>0</v>
      </c>
      <c r="E27" s="122" t="s">
        <v>23</v>
      </c>
      <c r="F27" s="122" t="s">
        <v>68</v>
      </c>
      <c r="H27" s="165" t="s">
        <v>69</v>
      </c>
      <c r="I27" s="166"/>
      <c r="J27" s="166"/>
      <c r="K27" s="166"/>
      <c r="L27" s="167"/>
    </row>
    <row r="28" spans="1:12" ht="17.25" customHeight="1" thickBot="1">
      <c r="A28" s="69"/>
      <c r="C28" s="115"/>
      <c r="D28" s="8" t="s">
        <v>3</v>
      </c>
      <c r="E28" s="123"/>
      <c r="F28" s="123"/>
      <c r="H28" s="168"/>
      <c r="I28" s="169"/>
      <c r="J28" s="169"/>
      <c r="K28" s="169"/>
      <c r="L28" s="170"/>
    </row>
    <row r="29" spans="1:12" ht="24.95" customHeight="1" thickBot="1">
      <c r="A29" s="69"/>
      <c r="C29" s="9" t="s">
        <v>5</v>
      </c>
      <c r="D29" s="109">
        <v>8400000</v>
      </c>
      <c r="E29" s="109">
        <v>5700000</v>
      </c>
      <c r="F29" s="57">
        <f>E121</f>
        <v>2850000</v>
      </c>
      <c r="H29" s="54" t="s">
        <v>70</v>
      </c>
      <c r="I29" s="162" t="s">
        <v>73</v>
      </c>
      <c r="J29" s="163"/>
      <c r="K29" s="163"/>
      <c r="L29" s="164"/>
    </row>
    <row r="30" spans="1:12" ht="24.95" customHeight="1" thickBot="1">
      <c r="A30" s="69"/>
      <c r="C30" s="9" t="s">
        <v>6</v>
      </c>
      <c r="D30" s="109">
        <v>5382500</v>
      </c>
      <c r="E30" s="109">
        <v>5382500</v>
      </c>
      <c r="F30" s="57">
        <f>E122</f>
        <v>2691250</v>
      </c>
      <c r="H30" s="14" t="s">
        <v>71</v>
      </c>
      <c r="I30" s="162" t="s">
        <v>74</v>
      </c>
      <c r="J30" s="163"/>
      <c r="K30" s="163"/>
      <c r="L30" s="164"/>
    </row>
    <row r="31" spans="1:12" ht="24.95" customHeight="1" thickBot="1">
      <c r="A31" s="69"/>
      <c r="C31" s="9" t="s">
        <v>10</v>
      </c>
      <c r="D31" s="109">
        <v>8400000</v>
      </c>
      <c r="E31" s="109">
        <v>5700000</v>
      </c>
      <c r="F31" s="57">
        <f>E123</f>
        <v>3990000</v>
      </c>
      <c r="H31" s="14" t="s">
        <v>72</v>
      </c>
      <c r="I31" s="131" t="s">
        <v>76</v>
      </c>
      <c r="J31" s="161"/>
      <c r="K31" s="161"/>
      <c r="L31" s="132"/>
    </row>
    <row r="32" spans="1:12" ht="24.95" customHeight="1" thickBot="1">
      <c r="A32" s="69"/>
      <c r="C32" s="9" t="s">
        <v>32</v>
      </c>
      <c r="D32" s="109">
        <v>11210000</v>
      </c>
      <c r="E32" s="109">
        <v>8010000</v>
      </c>
      <c r="F32" s="57">
        <f t="shared" ref="F32:F33" si="2">E124</f>
        <v>5607000</v>
      </c>
      <c r="H32" s="55" t="s">
        <v>78</v>
      </c>
      <c r="I32" s="162" t="s">
        <v>75</v>
      </c>
      <c r="J32" s="163"/>
      <c r="K32" s="163"/>
      <c r="L32" s="164"/>
    </row>
    <row r="33" spans="1:6" ht="24.95" customHeight="1" thickBot="1">
      <c r="A33" s="69"/>
      <c r="C33" s="9" t="s">
        <v>7</v>
      </c>
      <c r="D33" s="109">
        <v>660000</v>
      </c>
      <c r="E33" s="109">
        <v>460000</v>
      </c>
      <c r="F33" s="57">
        <f t="shared" si="2"/>
        <v>322000</v>
      </c>
    </row>
    <row r="34" spans="1:6" ht="24.95" customHeight="1" thickBot="1">
      <c r="A34" s="69"/>
      <c r="C34" s="9" t="s">
        <v>8</v>
      </c>
      <c r="D34" s="109">
        <v>15000</v>
      </c>
      <c r="E34" s="109">
        <v>15000</v>
      </c>
      <c r="F34" s="57">
        <f>E126</f>
        <v>10500</v>
      </c>
    </row>
    <row r="35" spans="1:6" ht="24.95" customHeight="1" thickBot="1">
      <c r="A35" s="69"/>
      <c r="C35" s="9" t="s">
        <v>9</v>
      </c>
      <c r="D35" s="109">
        <v>12500000</v>
      </c>
      <c r="E35" s="109">
        <v>10000000</v>
      </c>
      <c r="F35" s="57">
        <f>E127</f>
        <v>7000000</v>
      </c>
    </row>
    <row r="36" spans="1:6" ht="24.6" customHeight="1" thickBot="1">
      <c r="C36" s="9" t="s">
        <v>4</v>
      </c>
      <c r="D36" s="56">
        <f>SUM(D29:D35)</f>
        <v>46567500</v>
      </c>
      <c r="E36" s="56">
        <f>SUM(E29:E35)</f>
        <v>35267500</v>
      </c>
      <c r="F36" s="57">
        <f>SUM(F29:F35)</f>
        <v>22470750</v>
      </c>
    </row>
    <row r="37" spans="1:6" ht="17.25" thickBot="1"/>
    <row r="38" spans="1:6" ht="20.25" thickBot="1">
      <c r="B38" s="27" t="s">
        <v>34</v>
      </c>
      <c r="D38" s="119"/>
      <c r="E38" s="120"/>
      <c r="F38" s="121"/>
    </row>
    <row r="39" spans="1:6" ht="17.25" thickBot="1"/>
    <row r="40" spans="1:6" ht="16.5" customHeight="1">
      <c r="C40" s="114"/>
      <c r="D40" s="7" t="s">
        <v>0</v>
      </c>
      <c r="E40" s="122" t="s">
        <v>23</v>
      </c>
      <c r="F40" s="122" t="s">
        <v>68</v>
      </c>
    </row>
    <row r="41" spans="1:6" ht="17.25" thickBot="1">
      <c r="C41" s="115"/>
      <c r="D41" s="8" t="s">
        <v>3</v>
      </c>
      <c r="E41" s="123"/>
      <c r="F41" s="123"/>
    </row>
    <row r="42" spans="1:6" ht="24.95" customHeight="1" thickBot="1">
      <c r="C42" s="9" t="s">
        <v>5</v>
      </c>
      <c r="D42" s="1"/>
      <c r="E42" s="1"/>
      <c r="F42" s="57">
        <f>F121</f>
        <v>0</v>
      </c>
    </row>
    <row r="43" spans="1:6" ht="24.95" customHeight="1" thickBot="1">
      <c r="C43" s="9" t="s">
        <v>6</v>
      </c>
      <c r="D43" s="1"/>
      <c r="E43" s="1"/>
      <c r="F43" s="57">
        <f>F122</f>
        <v>0</v>
      </c>
    </row>
    <row r="44" spans="1:6" ht="24.95" customHeight="1" thickBot="1">
      <c r="C44" s="9" t="s">
        <v>10</v>
      </c>
      <c r="D44" s="1"/>
      <c r="E44" s="1"/>
      <c r="F44" s="57">
        <f t="shared" ref="F44:F47" si="3">F123</f>
        <v>0</v>
      </c>
    </row>
    <row r="45" spans="1:6" ht="24.95" customHeight="1" thickBot="1">
      <c r="C45" s="9" t="s">
        <v>32</v>
      </c>
      <c r="D45" s="1"/>
      <c r="E45" s="1"/>
      <c r="F45" s="57">
        <f t="shared" si="3"/>
        <v>0</v>
      </c>
    </row>
    <row r="46" spans="1:6" ht="24.95" customHeight="1" thickBot="1">
      <c r="C46" s="9" t="s">
        <v>7</v>
      </c>
      <c r="D46" s="1"/>
      <c r="E46" s="1"/>
      <c r="F46" s="57">
        <f t="shared" si="3"/>
        <v>0</v>
      </c>
    </row>
    <row r="47" spans="1:6" ht="24.95" customHeight="1" thickBot="1">
      <c r="C47" s="9" t="s">
        <v>8</v>
      </c>
      <c r="D47" s="1"/>
      <c r="E47" s="1"/>
      <c r="F47" s="57">
        <f t="shared" si="3"/>
        <v>0</v>
      </c>
    </row>
    <row r="48" spans="1:6" ht="24.95" customHeight="1" thickBot="1">
      <c r="C48" s="9" t="s">
        <v>9</v>
      </c>
      <c r="D48" s="1"/>
      <c r="E48" s="1"/>
      <c r="F48" s="57">
        <f>F127</f>
        <v>0</v>
      </c>
    </row>
    <row r="49" spans="2:6" ht="24.6" customHeight="1" thickBot="1">
      <c r="C49" s="9" t="s">
        <v>4</v>
      </c>
      <c r="D49" s="56">
        <f>SUM(D42:D48)</f>
        <v>0</v>
      </c>
      <c r="E49" s="56">
        <f>SUM(E42:E48)</f>
        <v>0</v>
      </c>
      <c r="F49" s="57">
        <f>SUM(F42:F48)</f>
        <v>0</v>
      </c>
    </row>
    <row r="50" spans="2:6" ht="17.25" thickBot="1"/>
    <row r="51" spans="2:6" ht="20.25" thickBot="1">
      <c r="B51" s="27" t="s">
        <v>35</v>
      </c>
      <c r="D51" s="119"/>
      <c r="E51" s="120"/>
      <c r="F51" s="121"/>
    </row>
    <row r="52" spans="2:6" ht="17.25" thickBot="1"/>
    <row r="53" spans="2:6" ht="16.5" customHeight="1">
      <c r="C53" s="114"/>
      <c r="D53" s="7" t="s">
        <v>0</v>
      </c>
      <c r="E53" s="122" t="s">
        <v>23</v>
      </c>
      <c r="F53" s="122" t="s">
        <v>68</v>
      </c>
    </row>
    <row r="54" spans="2:6" ht="17.25" thickBot="1">
      <c r="C54" s="115"/>
      <c r="D54" s="8" t="s">
        <v>3</v>
      </c>
      <c r="E54" s="123"/>
      <c r="F54" s="123"/>
    </row>
    <row r="55" spans="2:6" ht="24.95" customHeight="1" thickBot="1">
      <c r="C55" s="9" t="s">
        <v>5</v>
      </c>
      <c r="D55" s="1"/>
      <c r="E55" s="1"/>
      <c r="F55" s="57">
        <f>G121</f>
        <v>0</v>
      </c>
    </row>
    <row r="56" spans="2:6" ht="24.95" customHeight="1" thickBot="1">
      <c r="C56" s="9" t="s">
        <v>6</v>
      </c>
      <c r="D56" s="1"/>
      <c r="E56" s="1"/>
      <c r="F56" s="57">
        <f t="shared" ref="F56:F61" si="4">G122</f>
        <v>0</v>
      </c>
    </row>
    <row r="57" spans="2:6" ht="24.95" customHeight="1" thickBot="1">
      <c r="C57" s="9" t="s">
        <v>10</v>
      </c>
      <c r="D57" s="1"/>
      <c r="E57" s="1"/>
      <c r="F57" s="57">
        <f t="shared" si="4"/>
        <v>0</v>
      </c>
    </row>
    <row r="58" spans="2:6" ht="24.95" customHeight="1" thickBot="1">
      <c r="C58" s="9" t="s">
        <v>32</v>
      </c>
      <c r="D58" s="1"/>
      <c r="E58" s="1"/>
      <c r="F58" s="57">
        <f t="shared" si="4"/>
        <v>0</v>
      </c>
    </row>
    <row r="59" spans="2:6" ht="24.95" customHeight="1" thickBot="1">
      <c r="C59" s="9" t="s">
        <v>7</v>
      </c>
      <c r="D59" s="1"/>
      <c r="E59" s="1"/>
      <c r="F59" s="57">
        <f t="shared" si="4"/>
        <v>0</v>
      </c>
    </row>
    <row r="60" spans="2:6" ht="24.95" customHeight="1" thickBot="1">
      <c r="C60" s="9" t="s">
        <v>8</v>
      </c>
      <c r="D60" s="1"/>
      <c r="E60" s="1"/>
      <c r="F60" s="57">
        <f>G126</f>
        <v>0</v>
      </c>
    </row>
    <row r="61" spans="2:6" ht="24.95" customHeight="1" thickBot="1">
      <c r="C61" s="9" t="s">
        <v>9</v>
      </c>
      <c r="D61" s="1"/>
      <c r="E61" s="1"/>
      <c r="F61" s="57">
        <f t="shared" si="4"/>
        <v>0</v>
      </c>
    </row>
    <row r="62" spans="2:6" ht="24.95" customHeight="1" thickBot="1">
      <c r="C62" s="9" t="s">
        <v>4</v>
      </c>
      <c r="D62" s="56">
        <f>SUM(D55:D61)</f>
        <v>0</v>
      </c>
      <c r="E62" s="56">
        <f>SUM(E55:E61)</f>
        <v>0</v>
      </c>
      <c r="F62" s="57">
        <f>SUM(F55:F61)</f>
        <v>0</v>
      </c>
    </row>
    <row r="63" spans="2:6" ht="17.25" thickBot="1"/>
    <row r="64" spans="2:6" ht="20.25" thickBot="1">
      <c r="B64" s="27" t="s">
        <v>36</v>
      </c>
      <c r="D64" s="119"/>
      <c r="E64" s="120"/>
      <c r="F64" s="121"/>
    </row>
    <row r="65" spans="2:6" ht="17.25" thickBot="1"/>
    <row r="66" spans="2:6" ht="16.5" customHeight="1">
      <c r="C66" s="114"/>
      <c r="D66" s="7" t="s">
        <v>0</v>
      </c>
      <c r="E66" s="122" t="s">
        <v>23</v>
      </c>
      <c r="F66" s="122" t="s">
        <v>68</v>
      </c>
    </row>
    <row r="67" spans="2:6" ht="17.25" thickBot="1">
      <c r="C67" s="115"/>
      <c r="D67" s="8" t="s">
        <v>3</v>
      </c>
      <c r="E67" s="123"/>
      <c r="F67" s="123"/>
    </row>
    <row r="68" spans="2:6" ht="24.95" customHeight="1" thickBot="1">
      <c r="C68" s="9" t="s">
        <v>5</v>
      </c>
      <c r="D68" s="1"/>
      <c r="E68" s="1"/>
      <c r="F68" s="57">
        <f>H121</f>
        <v>0</v>
      </c>
    </row>
    <row r="69" spans="2:6" ht="24.95" customHeight="1" thickBot="1">
      <c r="C69" s="9" t="s">
        <v>6</v>
      </c>
      <c r="D69" s="1"/>
      <c r="E69" s="1"/>
      <c r="F69" s="57">
        <f t="shared" ref="F69:F74" si="5">H122</f>
        <v>0</v>
      </c>
    </row>
    <row r="70" spans="2:6" ht="24.95" customHeight="1" thickBot="1">
      <c r="C70" s="9" t="s">
        <v>10</v>
      </c>
      <c r="D70" s="1"/>
      <c r="E70" s="1"/>
      <c r="F70" s="57">
        <f>H123</f>
        <v>0</v>
      </c>
    </row>
    <row r="71" spans="2:6" ht="24.95" customHeight="1" thickBot="1">
      <c r="C71" s="9" t="s">
        <v>32</v>
      </c>
      <c r="D71" s="1"/>
      <c r="E71" s="1"/>
      <c r="F71" s="57">
        <f t="shared" si="5"/>
        <v>0</v>
      </c>
    </row>
    <row r="72" spans="2:6" ht="24.95" customHeight="1" thickBot="1">
      <c r="C72" s="9" t="s">
        <v>7</v>
      </c>
      <c r="D72" s="1"/>
      <c r="E72" s="1"/>
      <c r="F72" s="57">
        <f>H125</f>
        <v>0</v>
      </c>
    </row>
    <row r="73" spans="2:6" ht="24.95" customHeight="1" thickBot="1">
      <c r="C73" s="9" t="s">
        <v>8</v>
      </c>
      <c r="D73" s="1"/>
      <c r="E73" s="1"/>
      <c r="F73" s="57">
        <f t="shared" si="5"/>
        <v>0</v>
      </c>
    </row>
    <row r="74" spans="2:6" ht="24.95" customHeight="1" thickBot="1">
      <c r="C74" s="9" t="s">
        <v>9</v>
      </c>
      <c r="D74" s="1"/>
      <c r="E74" s="1"/>
      <c r="F74" s="57">
        <f t="shared" si="5"/>
        <v>0</v>
      </c>
    </row>
    <row r="75" spans="2:6" ht="24.95" customHeight="1" thickBot="1">
      <c r="C75" s="9" t="s">
        <v>4</v>
      </c>
      <c r="D75" s="56">
        <f>SUM(D68:D74)</f>
        <v>0</v>
      </c>
      <c r="E75" s="56">
        <f>SUM(E68:E74)</f>
        <v>0</v>
      </c>
      <c r="F75" s="57">
        <f>SUM(F68:F74)</f>
        <v>0</v>
      </c>
    </row>
    <row r="76" spans="2:6" ht="17.25" thickBot="1"/>
    <row r="77" spans="2:6" ht="20.25" thickBot="1">
      <c r="B77" s="27" t="s">
        <v>37</v>
      </c>
      <c r="D77" s="119"/>
      <c r="E77" s="120"/>
      <c r="F77" s="121"/>
    </row>
    <row r="78" spans="2:6" ht="17.25" thickBot="1"/>
    <row r="79" spans="2:6" ht="16.5" customHeight="1">
      <c r="C79" s="114"/>
      <c r="D79" s="7" t="s">
        <v>0</v>
      </c>
      <c r="E79" s="122" t="s">
        <v>23</v>
      </c>
      <c r="F79" s="122" t="s">
        <v>68</v>
      </c>
    </row>
    <row r="80" spans="2:6" ht="17.25" thickBot="1">
      <c r="C80" s="115"/>
      <c r="D80" s="8" t="s">
        <v>3</v>
      </c>
      <c r="E80" s="123"/>
      <c r="F80" s="123"/>
    </row>
    <row r="81" spans="2:6" ht="24.95" customHeight="1" thickBot="1">
      <c r="C81" s="9" t="s">
        <v>5</v>
      </c>
      <c r="D81" s="1"/>
      <c r="E81" s="1"/>
      <c r="F81" s="57">
        <f>I121</f>
        <v>0</v>
      </c>
    </row>
    <row r="82" spans="2:6" ht="24.95" customHeight="1" thickBot="1">
      <c r="C82" s="9" t="s">
        <v>6</v>
      </c>
      <c r="D82" s="1"/>
      <c r="E82" s="1"/>
      <c r="F82" s="57">
        <f t="shared" ref="F82:F87" si="6">I122</f>
        <v>0</v>
      </c>
    </row>
    <row r="83" spans="2:6" ht="24.95" customHeight="1" thickBot="1">
      <c r="C83" s="9" t="s">
        <v>10</v>
      </c>
      <c r="D83" s="1"/>
      <c r="E83" s="1"/>
      <c r="F83" s="57">
        <f t="shared" si="6"/>
        <v>0</v>
      </c>
    </row>
    <row r="84" spans="2:6" ht="24.95" customHeight="1" thickBot="1">
      <c r="C84" s="9" t="s">
        <v>32</v>
      </c>
      <c r="D84" s="1"/>
      <c r="E84" s="1"/>
      <c r="F84" s="57">
        <f t="shared" si="6"/>
        <v>0</v>
      </c>
    </row>
    <row r="85" spans="2:6" ht="24.95" customHeight="1" thickBot="1">
      <c r="C85" s="9" t="s">
        <v>7</v>
      </c>
      <c r="D85" s="1"/>
      <c r="E85" s="1"/>
      <c r="F85" s="57">
        <f t="shared" si="6"/>
        <v>0</v>
      </c>
    </row>
    <row r="86" spans="2:6" ht="24.95" customHeight="1" thickBot="1">
      <c r="C86" s="9" t="s">
        <v>8</v>
      </c>
      <c r="D86" s="1"/>
      <c r="E86" s="1"/>
      <c r="F86" s="57">
        <f t="shared" si="6"/>
        <v>0</v>
      </c>
    </row>
    <row r="87" spans="2:6" ht="24.95" customHeight="1" thickBot="1">
      <c r="C87" s="9" t="s">
        <v>9</v>
      </c>
      <c r="D87" s="1"/>
      <c r="E87" s="1"/>
      <c r="F87" s="57">
        <f t="shared" si="6"/>
        <v>0</v>
      </c>
    </row>
    <row r="88" spans="2:6" ht="24.95" customHeight="1" thickBot="1">
      <c r="C88" s="9" t="s">
        <v>4</v>
      </c>
      <c r="D88" s="56">
        <f>SUM(D81:D87)</f>
        <v>0</v>
      </c>
      <c r="E88" s="56">
        <f>SUM(E81:E87)</f>
        <v>0</v>
      </c>
      <c r="F88" s="57">
        <f>SUM(F81:F87)</f>
        <v>0</v>
      </c>
    </row>
    <row r="89" spans="2:6" ht="17.25" thickBot="1"/>
    <row r="90" spans="2:6" ht="20.25" thickBot="1">
      <c r="B90" s="27" t="s">
        <v>38</v>
      </c>
      <c r="D90" s="119"/>
      <c r="E90" s="120"/>
      <c r="F90" s="121"/>
    </row>
    <row r="91" spans="2:6" ht="17.25" thickBot="1"/>
    <row r="92" spans="2:6">
      <c r="C92" s="114"/>
      <c r="D92" s="7" t="s">
        <v>0</v>
      </c>
      <c r="E92" s="122" t="s">
        <v>23</v>
      </c>
      <c r="F92" s="122" t="s">
        <v>68</v>
      </c>
    </row>
    <row r="93" spans="2:6" ht="17.25" thickBot="1">
      <c r="C93" s="115"/>
      <c r="D93" s="8" t="s">
        <v>3</v>
      </c>
      <c r="E93" s="123"/>
      <c r="F93" s="123"/>
    </row>
    <row r="94" spans="2:6" ht="24.6" customHeight="1" thickBot="1">
      <c r="C94" s="9" t="s">
        <v>5</v>
      </c>
      <c r="D94" s="1"/>
      <c r="E94" s="1"/>
      <c r="F94" s="57">
        <f>J121</f>
        <v>0</v>
      </c>
    </row>
    <row r="95" spans="2:6" ht="24.6" customHeight="1" thickBot="1">
      <c r="C95" s="9" t="s">
        <v>6</v>
      </c>
      <c r="D95" s="1"/>
      <c r="E95" s="1"/>
      <c r="F95" s="57">
        <f t="shared" ref="F95:F100" si="7">J122</f>
        <v>0</v>
      </c>
    </row>
    <row r="96" spans="2:6" ht="24.6" customHeight="1" thickBot="1">
      <c r="C96" s="9" t="s">
        <v>10</v>
      </c>
      <c r="D96" s="1"/>
      <c r="E96" s="1"/>
      <c r="F96" s="57">
        <f t="shared" si="7"/>
        <v>0</v>
      </c>
    </row>
    <row r="97" spans="1:19" ht="24.6" customHeight="1" thickBot="1">
      <c r="C97" s="9" t="s">
        <v>32</v>
      </c>
      <c r="D97" s="1"/>
      <c r="E97" s="1"/>
      <c r="F97" s="57">
        <f t="shared" si="7"/>
        <v>0</v>
      </c>
    </row>
    <row r="98" spans="1:19" ht="24.6" customHeight="1" thickBot="1">
      <c r="C98" s="9" t="s">
        <v>7</v>
      </c>
      <c r="D98" s="1"/>
      <c r="E98" s="1"/>
      <c r="F98" s="57">
        <f t="shared" si="7"/>
        <v>0</v>
      </c>
    </row>
    <row r="99" spans="1:19" ht="24.6" customHeight="1" thickBot="1">
      <c r="C99" s="9" t="s">
        <v>8</v>
      </c>
      <c r="D99" s="1"/>
      <c r="E99" s="1"/>
      <c r="F99" s="57">
        <f t="shared" si="7"/>
        <v>0</v>
      </c>
    </row>
    <row r="100" spans="1:19" ht="22.5" customHeight="1" thickBot="1">
      <c r="C100" s="9" t="s">
        <v>9</v>
      </c>
      <c r="D100" s="1"/>
      <c r="E100" s="1"/>
      <c r="F100" s="57">
        <f t="shared" si="7"/>
        <v>0</v>
      </c>
    </row>
    <row r="101" spans="1:19" ht="24.6" customHeight="1" thickBot="1">
      <c r="C101" s="9" t="s">
        <v>4</v>
      </c>
      <c r="D101" s="56">
        <f>SUM(D94:D100)</f>
        <v>0</v>
      </c>
      <c r="E101" s="56">
        <f>SUM(E94:E100)</f>
        <v>0</v>
      </c>
      <c r="F101" s="57">
        <f>SUM(F94:F100)</f>
        <v>0</v>
      </c>
    </row>
    <row r="104" spans="1:19" s="10" customFormat="1" ht="17.25" thickBot="1">
      <c r="A104" s="84"/>
      <c r="B104" s="28" t="s">
        <v>1</v>
      </c>
    </row>
    <row r="105" spans="1:19" s="10" customFormat="1" ht="45.75" customHeight="1" thickBot="1">
      <c r="A105" s="84"/>
      <c r="C105" s="11"/>
      <c r="D105" s="12" t="s">
        <v>16</v>
      </c>
      <c r="E105" s="12" t="s">
        <v>19</v>
      </c>
      <c r="F105" s="13" t="s">
        <v>20</v>
      </c>
      <c r="G105" s="126" t="s">
        <v>21</v>
      </c>
      <c r="H105" s="133"/>
      <c r="I105" s="126" t="s">
        <v>77</v>
      </c>
      <c r="J105" s="127"/>
      <c r="K105" s="124" t="s">
        <v>65</v>
      </c>
      <c r="L105" s="125"/>
      <c r="M105" s="12" t="s">
        <v>50</v>
      </c>
      <c r="N105" s="12" t="s">
        <v>39</v>
      </c>
      <c r="O105" s="12" t="s">
        <v>49</v>
      </c>
    </row>
    <row r="106" spans="1:19" s="10" customFormat="1" ht="27.95" customHeight="1" thickBot="1">
      <c r="A106" s="84"/>
      <c r="C106" s="14" t="s">
        <v>5</v>
      </c>
      <c r="D106" s="15">
        <f>SUM(D29,D42,D55,D68,D81,D94)</f>
        <v>8400000</v>
      </c>
      <c r="E106" s="15">
        <f>SUM(E29,E42,E55,E68,E81,E94)</f>
        <v>5700000</v>
      </c>
      <c r="F106" s="16" t="s">
        <v>48</v>
      </c>
      <c r="G106" s="15">
        <f>ROUNDDOWN(E106*0.5,0)</f>
        <v>2850000</v>
      </c>
      <c r="H106" s="139">
        <f>SUM(G106:G108)</f>
        <v>9531250</v>
      </c>
      <c r="I106" s="134">
        <f>100000*補助金算定!$D$20</f>
        <v>220000000</v>
      </c>
      <c r="J106" s="19"/>
      <c r="K106" s="134">
        <f>IF(H106&lt;I106,IF(G107&lt;J107,H106,G106+J107+G108),I106)</f>
        <v>9531250</v>
      </c>
      <c r="L106" s="110">
        <v>2850000</v>
      </c>
      <c r="M106" s="134">
        <f>ROUNDDOWN(L106*(70/50),0)+ROUNDDOWN(L107*(70/50),0)+L108</f>
        <v>11747750</v>
      </c>
      <c r="N106" s="154" t="str">
        <f>IF(K106=SUM(L106:L108),"OK","NG1")</f>
        <v>OK</v>
      </c>
      <c r="O106" s="62" t="str">
        <f>IF(L106&lt;=G106,"OK","NG2")</f>
        <v>OK</v>
      </c>
    </row>
    <row r="107" spans="1:19" s="10" customFormat="1" ht="27.95" customHeight="1" thickBot="1">
      <c r="A107" s="84"/>
      <c r="C107" s="14" t="s">
        <v>6</v>
      </c>
      <c r="D107" s="15">
        <f t="shared" ref="D107:D112" si="8">SUM(D30,D43,D56,D69,D82,D95)</f>
        <v>5382500</v>
      </c>
      <c r="E107" s="15">
        <f t="shared" ref="E107:E112" si="9">SUM(E30,E43,E56,E69,E82,E95)</f>
        <v>5382500</v>
      </c>
      <c r="F107" s="16" t="s">
        <v>48</v>
      </c>
      <c r="G107" s="15">
        <f>ROUNDDOWN(E107*0.5,0)</f>
        <v>2691250</v>
      </c>
      <c r="H107" s="140"/>
      <c r="I107" s="135"/>
      <c r="J107" s="15">
        <f>$D$20*7500*8</f>
        <v>132000000</v>
      </c>
      <c r="K107" s="135"/>
      <c r="L107" s="110">
        <v>2691250</v>
      </c>
      <c r="M107" s="135"/>
      <c r="N107" s="155"/>
      <c r="O107" s="42" t="str">
        <f>IF(L107&lt;=MIN(G107,J107),"OK","NG3")</f>
        <v>OK</v>
      </c>
    </row>
    <row r="108" spans="1:19" s="10" customFormat="1" ht="27.95" customHeight="1" thickBot="1">
      <c r="A108" s="84"/>
      <c r="C108" s="14" t="s">
        <v>10</v>
      </c>
      <c r="D108" s="15">
        <f t="shared" si="8"/>
        <v>8400000</v>
      </c>
      <c r="E108" s="15">
        <f t="shared" si="9"/>
        <v>5700000</v>
      </c>
      <c r="F108" s="16" t="s">
        <v>25</v>
      </c>
      <c r="G108" s="15">
        <f>ROUNDDOWN(E108*0.7,0)</f>
        <v>3990000</v>
      </c>
      <c r="H108" s="141"/>
      <c r="I108" s="136"/>
      <c r="J108" s="44"/>
      <c r="K108" s="136"/>
      <c r="L108" s="110">
        <v>3990000</v>
      </c>
      <c r="M108" s="136"/>
      <c r="N108" s="156"/>
      <c r="O108" s="63" t="str">
        <f>IF(L108&lt;=G108,"OK","NG4")</f>
        <v>OK</v>
      </c>
    </row>
    <row r="109" spans="1:19" s="10" customFormat="1" ht="27.95" customHeight="1" thickBot="1">
      <c r="A109" s="84"/>
      <c r="C109" s="14" t="s">
        <v>32</v>
      </c>
      <c r="D109" s="15">
        <f t="shared" si="8"/>
        <v>11210000</v>
      </c>
      <c r="E109" s="15">
        <f t="shared" si="9"/>
        <v>8010000</v>
      </c>
      <c r="F109" s="16" t="s">
        <v>11</v>
      </c>
      <c r="G109" s="137">
        <f>ROUNDDOWN(E109*0.7,0)</f>
        <v>5607000</v>
      </c>
      <c r="H109" s="138"/>
      <c r="I109" s="15">
        <f>25000*補助金算定!$D$19</f>
        <v>77500000</v>
      </c>
      <c r="J109" s="19"/>
      <c r="K109" s="15">
        <f>IF(G109&lt;I109,G109,I109)</f>
        <v>5607000</v>
      </c>
      <c r="L109" s="19"/>
      <c r="M109" s="15">
        <f>IF(I109&lt;K109,I109,K109)</f>
        <v>5607000</v>
      </c>
      <c r="Q109" s="60" t="s">
        <v>51</v>
      </c>
      <c r="R109" s="151" t="s">
        <v>52</v>
      </c>
      <c r="S109" s="153"/>
    </row>
    <row r="110" spans="1:19" s="10" customFormat="1" ht="27.95" customHeight="1" thickBot="1">
      <c r="A110" s="84"/>
      <c r="C110" s="14" t="s">
        <v>7</v>
      </c>
      <c r="D110" s="15">
        <f t="shared" si="8"/>
        <v>660000</v>
      </c>
      <c r="E110" s="15">
        <f t="shared" si="9"/>
        <v>460000</v>
      </c>
      <c r="F110" s="16" t="s">
        <v>11</v>
      </c>
      <c r="G110" s="137">
        <f>ROUNDDOWN(E110*0.7,0)</f>
        <v>322000</v>
      </c>
      <c r="H110" s="138"/>
      <c r="I110" s="64">
        <f>IF(補助金算定!D19&lt;&gt;"",IF(補助金算定!D19&gt;=20000,70000000,IF(補助金算定!D19&gt;=10000,50000000,IF(補助金算定!D19&gt;=5000,30000000,IF(補助金算定!D19&gt;=1000,10000000,IF(補助金算定!D19&gt;=500,5000000,IF(補助金算定!D19&gt;=100,2000000,1000000)))))),0)</f>
        <v>10000000</v>
      </c>
      <c r="J110" s="19"/>
      <c r="K110" s="15">
        <f>IF(G110&lt;I110,G110,I110)</f>
        <v>322000</v>
      </c>
      <c r="L110" s="19"/>
      <c r="M110" s="15">
        <f>IF(I110&lt;K110,I110,K110)</f>
        <v>322000</v>
      </c>
      <c r="Q110" s="47" t="s">
        <v>53</v>
      </c>
      <c r="R110" s="157" t="s">
        <v>88</v>
      </c>
      <c r="S110" s="158"/>
    </row>
    <row r="111" spans="1:19" s="10" customFormat="1" ht="27.95" customHeight="1" thickBot="1">
      <c r="A111" s="84"/>
      <c r="C111" s="14" t="s">
        <v>8</v>
      </c>
      <c r="D111" s="15">
        <f t="shared" si="8"/>
        <v>15000</v>
      </c>
      <c r="E111" s="15">
        <f t="shared" si="9"/>
        <v>15000</v>
      </c>
      <c r="F111" s="16" t="s">
        <v>11</v>
      </c>
      <c r="G111" s="137">
        <f>ROUNDDOWN(E111*0.7,0)</f>
        <v>10500</v>
      </c>
      <c r="H111" s="138"/>
      <c r="I111" s="15">
        <f>10000*補助金算定!D20</f>
        <v>22000000</v>
      </c>
      <c r="J111" s="19"/>
      <c r="K111" s="15">
        <f>IF(G111&lt;I111,G111,I111)</f>
        <v>10500</v>
      </c>
      <c r="L111" s="19"/>
      <c r="M111" s="15">
        <f>IF(I111&lt;K111,I111,K111)</f>
        <v>10500</v>
      </c>
      <c r="Q111" s="48" t="s">
        <v>54</v>
      </c>
      <c r="R111" s="145" t="s">
        <v>89</v>
      </c>
      <c r="S111" s="147"/>
    </row>
    <row r="112" spans="1:19" s="10" customFormat="1" ht="27.95" customHeight="1" thickBot="1">
      <c r="A112" s="84"/>
      <c r="C112" s="14" t="s">
        <v>9</v>
      </c>
      <c r="D112" s="15">
        <f t="shared" si="8"/>
        <v>12500000</v>
      </c>
      <c r="E112" s="15">
        <f t="shared" si="9"/>
        <v>10000000</v>
      </c>
      <c r="F112" s="16" t="s">
        <v>17</v>
      </c>
      <c r="G112" s="137">
        <f>ROUNDDOWN(E112*0.7,0)</f>
        <v>7000000</v>
      </c>
      <c r="H112" s="138"/>
      <c r="I112" s="15">
        <f>560000*補助金算定!D21</f>
        <v>1092000000</v>
      </c>
      <c r="J112" s="19"/>
      <c r="K112" s="15">
        <f>IF(G112&lt;I112,G112,I112)</f>
        <v>7000000</v>
      </c>
      <c r="L112" s="19"/>
      <c r="M112" s="15">
        <f>IF(I112&lt;K112,I112,K112)</f>
        <v>7000000</v>
      </c>
      <c r="Q112" s="48" t="s">
        <v>55</v>
      </c>
      <c r="R112" s="145" t="s">
        <v>91</v>
      </c>
      <c r="S112" s="147"/>
    </row>
    <row r="113" spans="1:19" s="10" customFormat="1" ht="27.95" customHeight="1" thickBot="1">
      <c r="A113" s="84"/>
      <c r="C113" s="31" t="s">
        <v>12</v>
      </c>
      <c r="D113" s="17">
        <f>SUM(D106:D112)</f>
        <v>46567500</v>
      </c>
      <c r="E113" s="17">
        <f>SUM(E106:E112)</f>
        <v>35267500</v>
      </c>
      <c r="F113" s="18"/>
      <c r="G113" s="19"/>
      <c r="H113" s="18"/>
      <c r="I113" s="19"/>
      <c r="J113" s="19"/>
      <c r="K113" s="45">
        <f>SUM(K106:K112)</f>
        <v>22470750</v>
      </c>
      <c r="L113" s="19"/>
      <c r="M113" s="17">
        <f>SUM(M106:M112)</f>
        <v>24687250</v>
      </c>
      <c r="Q113" s="49" t="s">
        <v>56</v>
      </c>
      <c r="R113" s="159" t="s">
        <v>90</v>
      </c>
      <c r="S113" s="160"/>
    </row>
    <row r="114" spans="1:19">
      <c r="B114" s="25" t="s">
        <v>2</v>
      </c>
      <c r="K114" s="32" t="s">
        <v>61</v>
      </c>
      <c r="M114" s="32" t="s">
        <v>62</v>
      </c>
    </row>
    <row r="115" spans="1:19" s="24" customFormat="1" ht="18.75">
      <c r="A115" s="84"/>
      <c r="B115" s="30"/>
      <c r="C115" s="30"/>
    </row>
    <row r="116" spans="1:19" s="24" customFormat="1" ht="18.75">
      <c r="A116" s="85"/>
      <c r="B116" s="30"/>
      <c r="C116" s="30"/>
    </row>
    <row r="117" spans="1:19">
      <c r="A117" s="85"/>
    </row>
    <row r="118" spans="1:19">
      <c r="A118" s="85"/>
    </row>
    <row r="119" spans="1:19" ht="20.25" thickBot="1">
      <c r="A119" s="85"/>
      <c r="B119" s="27" t="s">
        <v>66</v>
      </c>
      <c r="C119" s="40"/>
      <c r="D119" s="40"/>
      <c r="E119" s="40"/>
      <c r="F119" s="40"/>
      <c r="G119" s="40"/>
      <c r="H119" s="40"/>
      <c r="I119" s="40"/>
      <c r="J119" s="40"/>
      <c r="K119" s="40"/>
    </row>
    <row r="120" spans="1:19" ht="27.75" customHeight="1" thickBot="1">
      <c r="A120" s="85"/>
      <c r="C120" s="29"/>
      <c r="D120" s="51" t="s">
        <v>67</v>
      </c>
      <c r="E120" s="60" t="s">
        <v>26</v>
      </c>
      <c r="F120" s="13" t="s">
        <v>27</v>
      </c>
      <c r="G120" s="13" t="s">
        <v>28</v>
      </c>
      <c r="H120" s="13" t="s">
        <v>29</v>
      </c>
      <c r="I120" s="13" t="s">
        <v>30</v>
      </c>
      <c r="J120" s="61" t="s">
        <v>31</v>
      </c>
      <c r="K120" s="12" t="s">
        <v>39</v>
      </c>
    </row>
    <row r="121" spans="1:19" ht="27.75" customHeight="1">
      <c r="A121" s="85"/>
      <c r="C121" s="37" t="s">
        <v>5</v>
      </c>
      <c r="D121" s="46">
        <f t="shared" ref="D121:D123" si="10">L106</f>
        <v>2850000</v>
      </c>
      <c r="E121" s="111">
        <v>2850000</v>
      </c>
      <c r="F121" s="105"/>
      <c r="G121" s="105"/>
      <c r="H121" s="105"/>
      <c r="I121" s="106"/>
      <c r="J121" s="105"/>
      <c r="K121" s="65" t="str">
        <f>IF((D121-SUM(E121:J121))&gt;=0,IF((D121-SUM(E121:J121))&lt;=6,"OK","NG5"),"NG5")</f>
        <v>OK</v>
      </c>
      <c r="L121" s="10"/>
    </row>
    <row r="122" spans="1:19" ht="27.75" customHeight="1">
      <c r="A122" s="85"/>
      <c r="C122" s="58" t="s">
        <v>45</v>
      </c>
      <c r="D122" s="20">
        <f t="shared" si="10"/>
        <v>2691250</v>
      </c>
      <c r="E122" s="112">
        <v>2691250</v>
      </c>
      <c r="F122" s="107"/>
      <c r="G122" s="107"/>
      <c r="H122" s="107"/>
      <c r="I122" s="107"/>
      <c r="J122" s="107"/>
      <c r="K122" s="66" t="str">
        <f t="shared" ref="K122:K127" si="11">IF((D122-SUM(E122:J122))&gt;=0,IF((D122-SUM(E122:J122))&lt;=6,"OK","NG5"),"NG5")</f>
        <v>OK</v>
      </c>
    </row>
    <row r="123" spans="1:19" ht="27.75" customHeight="1">
      <c r="A123" s="85"/>
      <c r="C123" s="59" t="s">
        <v>44</v>
      </c>
      <c r="D123" s="20">
        <f t="shared" si="10"/>
        <v>3990000</v>
      </c>
      <c r="E123" s="112">
        <v>3990000</v>
      </c>
      <c r="F123" s="107"/>
      <c r="G123" s="107"/>
      <c r="H123" s="107"/>
      <c r="I123" s="107"/>
      <c r="J123" s="107"/>
      <c r="K123" s="66" t="str">
        <f t="shared" si="11"/>
        <v>OK</v>
      </c>
    </row>
    <row r="124" spans="1:19" ht="27.75" customHeight="1">
      <c r="A124" s="85"/>
      <c r="C124" s="22" t="str">
        <f t="shared" ref="C124:C127" si="12">C109</f>
        <v>広告費</v>
      </c>
      <c r="D124" s="20">
        <f>K109</f>
        <v>5607000</v>
      </c>
      <c r="E124" s="112">
        <v>5607000</v>
      </c>
      <c r="F124" s="107"/>
      <c r="G124" s="107"/>
      <c r="H124" s="107"/>
      <c r="I124" s="107"/>
      <c r="J124" s="107"/>
      <c r="K124" s="66" t="str">
        <f t="shared" si="11"/>
        <v>OK</v>
      </c>
    </row>
    <row r="125" spans="1:19" ht="27.75" customHeight="1">
      <c r="A125" s="85"/>
      <c r="C125" s="22" t="str">
        <f t="shared" si="12"/>
        <v>システム構築・運営費</v>
      </c>
      <c r="D125" s="20">
        <f>K110</f>
        <v>322000</v>
      </c>
      <c r="E125" s="112">
        <v>322000</v>
      </c>
      <c r="F125" s="107"/>
      <c r="G125" s="107"/>
      <c r="H125" s="107"/>
      <c r="I125" s="107"/>
      <c r="J125" s="107"/>
      <c r="K125" s="66" t="str">
        <f t="shared" si="11"/>
        <v>OK</v>
      </c>
    </row>
    <row r="126" spans="1:19" ht="27.75" customHeight="1">
      <c r="C126" s="22" t="str">
        <f t="shared" si="12"/>
        <v>その他経費</v>
      </c>
      <c r="D126" s="20">
        <f>K111</f>
        <v>10500</v>
      </c>
      <c r="E126" s="112">
        <v>10500</v>
      </c>
      <c r="F126" s="107"/>
      <c r="G126" s="107"/>
      <c r="H126" s="107"/>
      <c r="I126" s="107"/>
      <c r="J126" s="107"/>
      <c r="K126" s="66" t="str">
        <f t="shared" si="11"/>
        <v>OK</v>
      </c>
    </row>
    <row r="127" spans="1:19" ht="27.75" customHeight="1" thickBot="1">
      <c r="A127" s="69"/>
      <c r="C127" s="23" t="str">
        <f t="shared" si="12"/>
        <v>リスキリング経費</v>
      </c>
      <c r="D127" s="21">
        <f>K112</f>
        <v>7000000</v>
      </c>
      <c r="E127" s="113">
        <v>7000000</v>
      </c>
      <c r="F127" s="108"/>
      <c r="G127" s="108"/>
      <c r="H127" s="108"/>
      <c r="I127" s="108"/>
      <c r="J127" s="108"/>
      <c r="K127" s="67" t="str">
        <f t="shared" si="11"/>
        <v>OK</v>
      </c>
    </row>
    <row r="128" spans="1:19" ht="27.75" customHeight="1" thickBot="1">
      <c r="A128" s="69"/>
      <c r="C128" s="41" t="s">
        <v>47</v>
      </c>
      <c r="D128" s="21">
        <f t="shared" ref="D128:J128" si="13">SUM(D121:D127)</f>
        <v>22470750</v>
      </c>
      <c r="E128" s="43">
        <f t="shared" si="13"/>
        <v>22470750</v>
      </c>
      <c r="F128" s="43">
        <f t="shared" si="13"/>
        <v>0</v>
      </c>
      <c r="G128" s="43">
        <f t="shared" si="13"/>
        <v>0</v>
      </c>
      <c r="H128" s="43">
        <f t="shared" si="13"/>
        <v>0</v>
      </c>
      <c r="I128" s="43">
        <f t="shared" si="13"/>
        <v>0</v>
      </c>
      <c r="J128" s="43">
        <f t="shared" si="13"/>
        <v>0</v>
      </c>
      <c r="K128" s="42"/>
    </row>
    <row r="129" spans="2:18" ht="27.75" customHeight="1" thickBot="1">
      <c r="C129" s="128" t="s">
        <v>60</v>
      </c>
      <c r="D129" s="129"/>
      <c r="E129" s="129"/>
      <c r="F129" s="129"/>
      <c r="G129" s="129"/>
      <c r="H129" s="129"/>
      <c r="I129" s="129"/>
      <c r="J129" s="130"/>
      <c r="K129" s="35"/>
    </row>
    <row r="130" spans="2:18" ht="27.75" customHeight="1" thickBot="1">
      <c r="C130" s="131" t="s">
        <v>46</v>
      </c>
      <c r="D130" s="132"/>
      <c r="E130" s="36" t="str">
        <f>IF($D$25&lt;&gt;"",IF(E121&lt;=E29*0.5,"OK","NG6"),"")</f>
        <v>OK</v>
      </c>
      <c r="F130" s="36" t="str">
        <f>IF($D$38&lt;&gt;"",IF(F121&lt;=E42*0.5,"OK","NG6"),"")</f>
        <v/>
      </c>
      <c r="G130" s="36" t="str">
        <f>IF($D$51&lt;&gt;"",IF(G121&lt;=E55*0.5,"OK","NG6"),"")</f>
        <v/>
      </c>
      <c r="H130" s="36" t="str">
        <f>IF($D$64&lt;&gt;"",IF(H121&lt;=E68*0.5,"OK","NG6"),"")</f>
        <v/>
      </c>
      <c r="I130" s="36" t="str">
        <f>IF($D$77&lt;&gt;"",IF(I121&lt;=E81*0.5,"OK","NG6"),"")</f>
        <v/>
      </c>
      <c r="J130" s="36" t="str">
        <f>IF($D$90&lt;&gt;"",IF(J121&lt;=E94*0.5,"OK","NG6"),"")</f>
        <v/>
      </c>
      <c r="K130" s="10"/>
    </row>
    <row r="131" spans="2:18" ht="27.75" customHeight="1" thickBot="1">
      <c r="C131" s="38" t="s">
        <v>45</v>
      </c>
      <c r="D131" s="39"/>
      <c r="E131" s="36" t="str">
        <f>IF($D$25&lt;&gt;"",IF(E122&lt;=E30*0.5,"OK","NG6"),"")</f>
        <v>OK</v>
      </c>
      <c r="F131" s="36" t="str">
        <f>IF($D$38&lt;&gt;"",IF(F122&lt;=E43*0.5,"OK","NG6"),"")</f>
        <v/>
      </c>
      <c r="G131" s="36" t="str">
        <f>IF($D$51&lt;&gt;"",IF(G122&lt;=E56*0.5,"OK","NG6"),"")</f>
        <v/>
      </c>
      <c r="H131" s="36" t="str">
        <f>IF($D$64&lt;&gt;"",IF(H122&lt;=E69*0.5,"OK","NG6"),"")</f>
        <v/>
      </c>
      <c r="I131" s="36" t="str">
        <f>IF($D$77&lt;&gt;"",IF(I122&lt;=E82*0.5,"OK","NG6"),"")</f>
        <v/>
      </c>
      <c r="J131" s="36" t="str">
        <f>IF($D$90&lt;&gt;"",IF(J122&lt;=E95*0.5,"OK","NG6"),"")</f>
        <v/>
      </c>
      <c r="K131" s="35"/>
    </row>
    <row r="132" spans="2:18" ht="27.75" customHeight="1" thickBot="1">
      <c r="C132" s="38" t="s">
        <v>44</v>
      </c>
      <c r="D132" s="39"/>
      <c r="E132" s="36" t="str">
        <f>IF($D$25&lt;&gt;"",IF(E123&lt;=E31*0.7,"OK","NG7"),"")</f>
        <v>OK</v>
      </c>
      <c r="F132" s="36" t="str">
        <f>IF($D$38&lt;&gt;"",IF(F123&lt;=E44*0.7,"OK","NG7"),"")</f>
        <v/>
      </c>
      <c r="G132" s="36" t="str">
        <f>IF($D$51&lt;&gt;"",IF(G123&lt;=E57*0.7,"OK","NG7"),"")</f>
        <v/>
      </c>
      <c r="H132" s="36" t="str">
        <f>IF($D$64&lt;&gt;"",IF(H123&lt;=E70*0.7,"OK","NG7"),"")</f>
        <v/>
      </c>
      <c r="I132" s="36" t="str">
        <f>IF($D$77&lt;&gt;"",IF(I123&lt;=E83*0.7,"OK","NG7"),"")</f>
        <v/>
      </c>
      <c r="J132" s="36" t="str">
        <f>IF($D$90&lt;&gt;"",IF(J123&lt;=E96*0.7,"OK","NG7"),"")</f>
        <v/>
      </c>
      <c r="K132" s="35"/>
    </row>
    <row r="133" spans="2:18" ht="27.75" customHeight="1" thickBot="1">
      <c r="C133" s="33" t="s">
        <v>40</v>
      </c>
      <c r="D133" s="34"/>
      <c r="E133" s="36" t="str">
        <f>IF($D$25&lt;&gt;"",IF(E124&lt;=E32*0.7,"OK","NG7"),"")</f>
        <v>OK</v>
      </c>
      <c r="F133" s="36" t="str">
        <f>IF($D$38&lt;&gt;"",IF(F124&lt;=E45*0.7,"OK","NG7"),"")</f>
        <v/>
      </c>
      <c r="G133" s="36" t="str">
        <f>IF($D$51&lt;&gt;"",IF(G124&lt;=E58*0.7,"OK","NG7"),"")</f>
        <v/>
      </c>
      <c r="H133" s="36" t="str">
        <f>IF($D$64&lt;&gt;"",IF(H124&lt;=E71*0.7,"OK","NG7"),"")</f>
        <v/>
      </c>
      <c r="I133" s="36" t="str">
        <f>IF($D$77&lt;&gt;"",IF(I124&lt;=E84*0.7,"OK","NG7"),"")</f>
        <v/>
      </c>
      <c r="J133" s="36" t="str">
        <f>IF($D$90&lt;&gt;"",IF(J124&lt;=E97*0.7,"OK","NG7"),"")</f>
        <v/>
      </c>
      <c r="K133" s="35"/>
      <c r="L133" s="60" t="s">
        <v>51</v>
      </c>
      <c r="M133" s="151" t="s">
        <v>52</v>
      </c>
      <c r="N133" s="152"/>
      <c r="O133" s="152"/>
      <c r="P133" s="152"/>
      <c r="Q133" s="152"/>
      <c r="R133" s="153"/>
    </row>
    <row r="134" spans="2:18" ht="27.75" customHeight="1" thickBot="1">
      <c r="C134" s="33" t="s">
        <v>41</v>
      </c>
      <c r="D134" s="34"/>
      <c r="E134" s="36" t="str">
        <f>IF($D$25&lt;&gt;"",IF(E125&lt;=E33*0.7,"OK","NG7"),"")</f>
        <v>OK</v>
      </c>
      <c r="F134" s="36" t="str">
        <f>IF($D$38&lt;&gt;"",IF(F125&lt;=E46*0.7,"OK","NG7"),"")</f>
        <v/>
      </c>
      <c r="G134" s="36" t="str">
        <f>IF($D$51&lt;&gt;"",IF(G125&lt;=E59*0.7,"OK","NG7"),"")</f>
        <v/>
      </c>
      <c r="H134" s="36" t="str">
        <f>IF($D$64&lt;&gt;"",IF(H125&lt;=E72*0.7,"OK","NG7"),"")</f>
        <v/>
      </c>
      <c r="I134" s="36" t="str">
        <f>IF($D$77&lt;&gt;"",IF(I125&lt;=E85*0.7,"OK","NG7"),"")</f>
        <v/>
      </c>
      <c r="J134" s="36" t="str">
        <f>IF($D$90&lt;&gt;"",IF(J125&lt;=E98*0.7,"OK","NG7"),"")</f>
        <v/>
      </c>
      <c r="K134" s="35"/>
      <c r="L134" s="47" t="s">
        <v>58</v>
      </c>
      <c r="M134" s="142" t="s">
        <v>92</v>
      </c>
      <c r="N134" s="143"/>
      <c r="O134" s="143"/>
      <c r="P134" s="143"/>
      <c r="Q134" s="143"/>
      <c r="R134" s="144"/>
    </row>
    <row r="135" spans="2:18" ht="27.75" customHeight="1" thickBot="1">
      <c r="C135" s="33" t="s">
        <v>42</v>
      </c>
      <c r="D135" s="34"/>
      <c r="E135" s="36" t="str">
        <f>IF($D$25&lt;&gt;"",IF(E126&lt;=E34*0.7,"OK","NG7"),"")</f>
        <v>OK</v>
      </c>
      <c r="F135" s="36" t="str">
        <f>IF($D$38&lt;&gt;"",IF(F126&lt;=E47*0.7,"OK","NG7"),"")</f>
        <v/>
      </c>
      <c r="G135" s="36" t="str">
        <f>IF($D$51&lt;&gt;"",IF(G126&lt;=E60*0.7,"OK","NG7"),"")</f>
        <v/>
      </c>
      <c r="H135" s="36" t="str">
        <f>IF($D$64&lt;&gt;"",IF(H126&lt;=E73*0.7,"OK","NG7"),"")</f>
        <v/>
      </c>
      <c r="I135" s="36" t="str">
        <f>IF($D$77&lt;&gt;"",IF(I126&lt;=E86*0.7,"OK","NG7"),"")</f>
        <v/>
      </c>
      <c r="J135" s="36" t="str">
        <f>IF($D$90&lt;&gt;"",IF(J126&lt;=E99*0.7,"OK","NG7"),"")</f>
        <v/>
      </c>
      <c r="K135" s="35"/>
      <c r="L135" s="48" t="s">
        <v>57</v>
      </c>
      <c r="M135" s="145" t="s">
        <v>93</v>
      </c>
      <c r="N135" s="146"/>
      <c r="O135" s="146"/>
      <c r="P135" s="146"/>
      <c r="Q135" s="146"/>
      <c r="R135" s="147"/>
    </row>
    <row r="136" spans="2:18" ht="33" customHeight="1" thickBot="1">
      <c r="C136" s="33" t="s">
        <v>43</v>
      </c>
      <c r="D136" s="34"/>
      <c r="E136" s="36" t="str">
        <f>IF($D$25&lt;&gt;"",IF(E127&lt;=E35*0.7,"OK","NG7"),"")</f>
        <v>OK</v>
      </c>
      <c r="F136" s="36" t="str">
        <f>IF($D$38&lt;&gt;"",IF(F127&lt;=E48*0.7,"OK","NG7"),"")</f>
        <v/>
      </c>
      <c r="G136" s="36" t="str">
        <f>IF($D$51&lt;&gt;"",IF(G127&lt;=E61*0.7,"OK","NG7"),"")</f>
        <v/>
      </c>
      <c r="H136" s="36" t="str">
        <f>IF($D$64&lt;&gt;"",IF(H127&lt;=E74*0.7,"OK","NG7"),"")</f>
        <v/>
      </c>
      <c r="I136" s="36" t="str">
        <f>IF($D$77&lt;&gt;"",IF(I127&lt;=E87*0.7,"OK","NG7"),"")</f>
        <v/>
      </c>
      <c r="J136" s="36" t="str">
        <f>IF($D$90&lt;&gt;"",IF(J127&lt;=E100*0.7,"OK","NG7"),"")</f>
        <v/>
      </c>
      <c r="K136" s="35"/>
      <c r="L136" s="49" t="s">
        <v>59</v>
      </c>
      <c r="M136" s="148" t="s">
        <v>94</v>
      </c>
      <c r="N136" s="149"/>
      <c r="O136" s="149"/>
      <c r="P136" s="149"/>
      <c r="Q136" s="149"/>
      <c r="R136" s="150"/>
    </row>
    <row r="137" spans="2:18" ht="28.5" customHeight="1"/>
    <row r="138" spans="2:18" s="84" customFormat="1" ht="20.25" thickBot="1">
      <c r="B138" s="86" t="s">
        <v>86</v>
      </c>
    </row>
    <row r="139" spans="2:18" s="84" customFormat="1" ht="27.75" customHeight="1" thickBot="1">
      <c r="C139" s="87"/>
      <c r="D139" s="88" t="s">
        <v>87</v>
      </c>
      <c r="E139" s="89" t="s">
        <v>26</v>
      </c>
      <c r="F139" s="90" t="s">
        <v>27</v>
      </c>
      <c r="G139" s="90" t="s">
        <v>28</v>
      </c>
      <c r="H139" s="90" t="s">
        <v>29</v>
      </c>
      <c r="I139" s="90" t="s">
        <v>30</v>
      </c>
      <c r="J139" s="91" t="s">
        <v>31</v>
      </c>
    </row>
    <row r="140" spans="2:18" s="84" customFormat="1" ht="27.75" customHeight="1">
      <c r="C140" s="92" t="str">
        <f>C106</f>
        <v>人件費</v>
      </c>
      <c r="D140" s="93">
        <f>SUM(E140:J140)</f>
        <v>3990000</v>
      </c>
      <c r="E140" s="102">
        <f t="shared" ref="E140:G141" si="14">IF(E121="","",ROUNDDOWN(E121*70/50,0))</f>
        <v>3990000</v>
      </c>
      <c r="F140" s="102" t="str">
        <f t="shared" si="14"/>
        <v/>
      </c>
      <c r="G140" s="102" t="str">
        <f t="shared" si="14"/>
        <v/>
      </c>
      <c r="H140" s="102" t="str">
        <f t="shared" ref="H140:J141" si="15">IF(H121="","",ROUNDDOWN(H121*70/50,0))</f>
        <v/>
      </c>
      <c r="I140" s="102" t="str">
        <f t="shared" si="15"/>
        <v/>
      </c>
      <c r="J140" s="102" t="str">
        <f t="shared" si="15"/>
        <v/>
      </c>
      <c r="K140" s="85"/>
      <c r="L140" s="85"/>
    </row>
    <row r="141" spans="2:18" s="84" customFormat="1" ht="27.75" customHeight="1">
      <c r="C141" s="101" t="str">
        <f t="shared" ref="C141:C146" si="16">C107</f>
        <v>謝金</v>
      </c>
      <c r="D141" s="94">
        <f t="shared" ref="D141:D146" si="17">SUM(E141:J141)</f>
        <v>3767750</v>
      </c>
      <c r="E141" s="103">
        <f t="shared" si="14"/>
        <v>3767750</v>
      </c>
      <c r="F141" s="103" t="str">
        <f t="shared" si="14"/>
        <v/>
      </c>
      <c r="G141" s="103" t="str">
        <f t="shared" si="14"/>
        <v/>
      </c>
      <c r="H141" s="103" t="str">
        <f t="shared" si="15"/>
        <v/>
      </c>
      <c r="I141" s="103" t="str">
        <f t="shared" si="15"/>
        <v/>
      </c>
      <c r="J141" s="103" t="str">
        <f t="shared" si="15"/>
        <v/>
      </c>
    </row>
    <row r="142" spans="2:18" s="84" customFormat="1" ht="27.75" customHeight="1">
      <c r="C142" s="95" t="str">
        <f t="shared" si="16"/>
        <v>補助員人件費</v>
      </c>
      <c r="D142" s="94">
        <f t="shared" si="17"/>
        <v>3990000</v>
      </c>
      <c r="E142" s="103">
        <f t="shared" ref="E142:F146" si="18">IF(E123="","",E123)</f>
        <v>3990000</v>
      </c>
      <c r="F142" s="103" t="str">
        <f t="shared" si="18"/>
        <v/>
      </c>
      <c r="G142" s="103" t="str">
        <f t="shared" ref="G142:J142" si="19">IF(G123="","",G123)</f>
        <v/>
      </c>
      <c r="H142" s="103" t="str">
        <f t="shared" si="19"/>
        <v/>
      </c>
      <c r="I142" s="103" t="str">
        <f t="shared" si="19"/>
        <v/>
      </c>
      <c r="J142" s="103" t="str">
        <f t="shared" si="19"/>
        <v/>
      </c>
    </row>
    <row r="143" spans="2:18" s="84" customFormat="1" ht="27.75" customHeight="1">
      <c r="C143" s="95" t="str">
        <f t="shared" si="16"/>
        <v>広告費</v>
      </c>
      <c r="D143" s="94">
        <f t="shared" si="17"/>
        <v>5607000</v>
      </c>
      <c r="E143" s="103">
        <f t="shared" si="18"/>
        <v>5607000</v>
      </c>
      <c r="F143" s="103" t="str">
        <f t="shared" si="18"/>
        <v/>
      </c>
      <c r="G143" s="103" t="str">
        <f t="shared" ref="G143:J146" si="20">IF(G124="","",G124)</f>
        <v/>
      </c>
      <c r="H143" s="103" t="str">
        <f t="shared" si="20"/>
        <v/>
      </c>
      <c r="I143" s="103" t="str">
        <f t="shared" si="20"/>
        <v/>
      </c>
      <c r="J143" s="103" t="str">
        <f t="shared" si="20"/>
        <v/>
      </c>
    </row>
    <row r="144" spans="2:18" s="84" customFormat="1" ht="27.75" customHeight="1">
      <c r="C144" s="95" t="str">
        <f t="shared" si="16"/>
        <v>システム構築・運営費</v>
      </c>
      <c r="D144" s="94">
        <f t="shared" si="17"/>
        <v>322000</v>
      </c>
      <c r="E144" s="103">
        <f t="shared" si="18"/>
        <v>322000</v>
      </c>
      <c r="F144" s="103" t="str">
        <f t="shared" si="18"/>
        <v/>
      </c>
      <c r="G144" s="103" t="str">
        <f t="shared" si="20"/>
        <v/>
      </c>
      <c r="H144" s="103" t="str">
        <f t="shared" si="20"/>
        <v/>
      </c>
      <c r="I144" s="103" t="str">
        <f t="shared" si="20"/>
        <v/>
      </c>
      <c r="J144" s="103" t="str">
        <f t="shared" si="20"/>
        <v/>
      </c>
    </row>
    <row r="145" spans="3:10" s="84" customFormat="1" ht="27.75" customHeight="1">
      <c r="C145" s="95" t="str">
        <f t="shared" si="16"/>
        <v>その他経費</v>
      </c>
      <c r="D145" s="94">
        <f t="shared" si="17"/>
        <v>10500</v>
      </c>
      <c r="E145" s="103">
        <f t="shared" si="18"/>
        <v>10500</v>
      </c>
      <c r="F145" s="103" t="str">
        <f t="shared" si="18"/>
        <v/>
      </c>
      <c r="G145" s="103" t="str">
        <f t="shared" si="20"/>
        <v/>
      </c>
      <c r="H145" s="103" t="str">
        <f t="shared" si="20"/>
        <v/>
      </c>
      <c r="I145" s="103" t="str">
        <f t="shared" si="20"/>
        <v/>
      </c>
      <c r="J145" s="103" t="str">
        <f t="shared" si="20"/>
        <v/>
      </c>
    </row>
    <row r="146" spans="3:10" s="84" customFormat="1" ht="27.75" customHeight="1" thickBot="1">
      <c r="C146" s="96" t="str">
        <f t="shared" si="16"/>
        <v>リスキリング経費</v>
      </c>
      <c r="D146" s="97">
        <f t="shared" si="17"/>
        <v>7000000</v>
      </c>
      <c r="E146" s="104">
        <f t="shared" si="18"/>
        <v>7000000</v>
      </c>
      <c r="F146" s="104" t="str">
        <f t="shared" si="18"/>
        <v/>
      </c>
      <c r="G146" s="104" t="str">
        <f t="shared" si="20"/>
        <v/>
      </c>
      <c r="H146" s="104" t="str">
        <f t="shared" si="20"/>
        <v/>
      </c>
      <c r="I146" s="104" t="str">
        <f t="shared" si="20"/>
        <v/>
      </c>
      <c r="J146" s="104" t="str">
        <f t="shared" si="20"/>
        <v/>
      </c>
    </row>
    <row r="147" spans="3:10" s="84" customFormat="1" ht="27.75" customHeight="1" thickBot="1">
      <c r="C147" s="98" t="s">
        <v>12</v>
      </c>
      <c r="D147" s="99">
        <f>SUM(D140:D146)</f>
        <v>24687250</v>
      </c>
      <c r="E147" s="100">
        <f>SUM(E140:E146)</f>
        <v>24687250</v>
      </c>
      <c r="F147" s="100">
        <f t="shared" ref="F147:J147" si="21">SUM(F140:F146)</f>
        <v>0</v>
      </c>
      <c r="G147" s="100">
        <f t="shared" si="21"/>
        <v>0</v>
      </c>
      <c r="H147" s="100">
        <f t="shared" si="21"/>
        <v>0</v>
      </c>
      <c r="I147" s="100">
        <f t="shared" si="21"/>
        <v>0</v>
      </c>
      <c r="J147" s="100">
        <f t="shared" si="21"/>
        <v>0</v>
      </c>
    </row>
  </sheetData>
  <sheetProtection algorithmName="SHA-512" hashValue="XAXRInmboZsjxc9W+2W1dVq7+nPNRKMIFwIUhhj6b2bjWABc9qu1HjHl2c5bdnrYBOLmpLEUzuVTSjSKRZhoxA==" saltValue="ygJzxNnPkRMMXS5Hw71dCA==" spinCount="100000" sheet="1" objects="1" scenarios="1"/>
  <mergeCells count="61">
    <mergeCell ref="G9:H9"/>
    <mergeCell ref="G10:H10"/>
    <mergeCell ref="G11:H11"/>
    <mergeCell ref="G12:H12"/>
    <mergeCell ref="G4:H4"/>
    <mergeCell ref="G5:H5"/>
    <mergeCell ref="G6:H6"/>
    <mergeCell ref="G7:H7"/>
    <mergeCell ref="G8:H8"/>
    <mergeCell ref="I31:L31"/>
    <mergeCell ref="I32:L32"/>
    <mergeCell ref="H27:L28"/>
    <mergeCell ref="I29:L29"/>
    <mergeCell ref="I30:L30"/>
    <mergeCell ref="M134:R134"/>
    <mergeCell ref="M135:R135"/>
    <mergeCell ref="M136:R136"/>
    <mergeCell ref="M133:R133"/>
    <mergeCell ref="N106:N108"/>
    <mergeCell ref="M106:M108"/>
    <mergeCell ref="R110:S110"/>
    <mergeCell ref="R111:S111"/>
    <mergeCell ref="R112:S112"/>
    <mergeCell ref="R113:S113"/>
    <mergeCell ref="R109:S109"/>
    <mergeCell ref="K105:L105"/>
    <mergeCell ref="I105:J105"/>
    <mergeCell ref="C129:J129"/>
    <mergeCell ref="C130:D130"/>
    <mergeCell ref="G105:H105"/>
    <mergeCell ref="K106:K108"/>
    <mergeCell ref="I106:I108"/>
    <mergeCell ref="G111:H111"/>
    <mergeCell ref="G112:H112"/>
    <mergeCell ref="H106:H108"/>
    <mergeCell ref="G109:H109"/>
    <mergeCell ref="G110:H110"/>
    <mergeCell ref="D90:F90"/>
    <mergeCell ref="C92:C93"/>
    <mergeCell ref="E92:E93"/>
    <mergeCell ref="E66:E67"/>
    <mergeCell ref="C79:C80"/>
    <mergeCell ref="C66:C67"/>
    <mergeCell ref="E79:E80"/>
    <mergeCell ref="D77:F77"/>
    <mergeCell ref="F66:F67"/>
    <mergeCell ref="F79:F80"/>
    <mergeCell ref="F92:F93"/>
    <mergeCell ref="C27:C28"/>
    <mergeCell ref="D25:F25"/>
    <mergeCell ref="D38:F38"/>
    <mergeCell ref="E27:E28"/>
    <mergeCell ref="D64:F64"/>
    <mergeCell ref="C40:C41"/>
    <mergeCell ref="E40:E41"/>
    <mergeCell ref="C53:C54"/>
    <mergeCell ref="E53:E54"/>
    <mergeCell ref="D51:F51"/>
    <mergeCell ref="F27:F28"/>
    <mergeCell ref="F40:F41"/>
    <mergeCell ref="F53:F54"/>
  </mergeCells>
  <phoneticPr fontId="2"/>
  <conditionalFormatting sqref="H14">
    <cfRule type="expression" dxfId="8" priority="4">
      <formula>$H$14="OK"</formula>
    </cfRule>
    <cfRule type="expression" dxfId="7" priority="5">
      <formula>$H$14="NG"</formula>
    </cfRule>
  </conditionalFormatting>
  <conditionalFormatting sqref="G4:H12">
    <cfRule type="cellIs" dxfId="6" priority="1" operator="equal">
      <formula>"シート全体チェックがNGです。"</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decimal" imeMode="off" operator="greaterThanOrEqual" allowBlank="1" showInputMessage="1" showErrorMessage="1" errorTitle="入力が正しくありません" error="数字を入力してください" prompt="数字を入力してください" sqref="D81:E87 D29:E35 D42:E48 D55:E61 D68:E74 D94:E100" xr:uid="{D1E2F2C2-1349-4749-B996-92628698B676}">
      <formula1>1</formula1>
    </dataValidation>
    <dataValidation type="decimal" operator="greaterThanOrEqual" allowBlank="1" showInputMessage="1" showErrorMessage="1" errorTitle="入力が正しくありません" error="数字を入力してください" prompt="数字を入力してください" sqref="E121:J127 L106:L108" xr:uid="{707EB988-DD0E-4C2E-9BDE-8F7664EF4B04}">
      <formula1>1</formula1>
    </dataValidation>
    <dataValidation type="whole" operator="greaterThanOrEqual" allowBlank="1" showInputMessage="1" showErrorMessage="1" errorTitle="入力が正しくありません " error="数字を入力してください" prompt="数字を入力してください" sqref="D19:D21" xr:uid="{A2101926-7FB0-4683-8A29-BEC72AD509AB}">
      <formula1>1</formula1>
    </dataValidation>
  </dataValidations>
  <pageMargins left="0.7" right="0.7" top="0.75" bottom="0.75" header="0.3" footer="0.3"/>
  <pageSetup paperSize="9" scale="44" fitToHeight="0"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6C1733A5-409F-4B4B-9042-F581890E44C1}">
            <xm:f>NOT(ISERROR(SEARCH("NG",K128)))</xm:f>
            <xm:f>"NG"</xm:f>
            <x14:dxf>
              <font>
                <b/>
                <i val="0"/>
                <color rgb="FFFF0000"/>
              </font>
            </x14:dxf>
          </x14:cfRule>
          <xm:sqref>K128</xm:sqref>
        </x14:conditionalFormatting>
        <x14:conditionalFormatting xmlns:xm="http://schemas.microsoft.com/office/excel/2006/main">
          <x14:cfRule type="containsText" priority="12"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9" operator="containsText" id="{4C6B981C-9D5A-46C4-BB4D-E9B45E7EFB11}">
            <xm:f>NOT(ISERROR(SEARCH("NG",N106)))</xm:f>
            <xm:f>"NG"</xm:f>
            <x14:dxf>
              <font>
                <b/>
                <i val="0"/>
                <color rgb="FFFF0000"/>
              </font>
            </x14:dxf>
          </x14:cfRule>
          <xm:sqref>N106:N108 O107</xm:sqref>
        </x14:conditionalFormatting>
        <x14:conditionalFormatting xmlns:xm="http://schemas.microsoft.com/office/excel/2006/main">
          <x14:cfRule type="containsText" priority="6" operator="containsText" id="{9D29CFF9-CF5D-484D-A420-5B474E24ECF1}">
            <xm:f>NOT(ISERROR(SEARCH("NG",O108)))</xm:f>
            <xm:f>"NG"</xm:f>
            <x14:dxf>
              <font>
                <b/>
                <i val="0"/>
                <color rgb="FFFF0000"/>
              </font>
            </x14:dxf>
          </x14:cfRule>
          <xm:sqref>O108</xm:sqref>
        </x14:conditionalFormatting>
        <x14:conditionalFormatting xmlns:xm="http://schemas.microsoft.com/office/excel/2006/main">
          <x14:cfRule type="containsText" priority="7" operator="containsText" id="{57368A4C-263C-4209-96FD-8B43D0C796CA}">
            <xm:f>NOT(ISERROR(SEARCH("NG",O106)))</xm:f>
            <xm:f>"NG"</xm:f>
            <x14:dxf>
              <font>
                <b/>
                <i val="0"/>
                <color rgb="FFFF0000"/>
              </font>
            </x14:dxf>
          </x14:cfRule>
          <xm:sqref>O106</xm:sqref>
        </x14:conditionalFormatting>
        <x14:conditionalFormatting xmlns:xm="http://schemas.microsoft.com/office/excel/2006/main">
          <x14:cfRule type="containsText" priority="2" operator="containsText" id="{85F32071-4F5E-46F4-B303-DE061E003E2B}">
            <xm:f>NOT(ISERROR(SEARCH("NG",K121)))</xm:f>
            <xm:f>"NG"</xm:f>
            <x14:dxf>
              <font>
                <b/>
                <i val="0"/>
                <color rgb="FFFF0000"/>
              </font>
            </x14:dxf>
          </x14:cfRule>
          <xm:sqref>K121:K127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2023-09-06T08:35:24Z</dcterms:modified>
</cp:coreProperties>
</file>